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d.docs.live.net/0c631aeff4e41635/Υπολογιστής/RRT2/RRT2 Raw data/Sorptivity/"/>
    </mc:Choice>
  </mc:AlternateContent>
  <xr:revisionPtr revIDLastSave="37" documentId="13_ncr:1_{73E6501D-016B-4E00-BAF4-D0767B0373CC}" xr6:coauthVersionLast="45" xr6:coauthVersionMax="45" xr10:uidLastSave="{D9E58B76-C098-45B3-888E-03640A9C78BA}"/>
  <bookViews>
    <workbookView xWindow="-98" yWindow="-98" windowWidth="20715" windowHeight="13276" activeTab="4" xr2:uid="{00000000-000D-0000-FFFF-FFFF00000000}"/>
  </bookViews>
  <sheets>
    <sheet name="Cracking day" sheetId="1" r:id="rId1"/>
    <sheet name="28d healing" sheetId="10" r:id="rId2"/>
    <sheet name="3m healing" sheetId="11" r:id="rId3"/>
    <sheet name="6m healing" sheetId="12" r:id="rId4"/>
    <sheet name="SUMMARY RESULTS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3" i="12" l="1"/>
  <c r="A122" i="12"/>
  <c r="A121" i="12"/>
  <c r="A120" i="12"/>
  <c r="A119" i="12"/>
  <c r="A118" i="12"/>
  <c r="A117" i="12"/>
  <c r="A116" i="12"/>
  <c r="A115" i="12"/>
  <c r="A114" i="12"/>
  <c r="A113" i="12"/>
  <c r="A112" i="12"/>
  <c r="A111" i="12"/>
  <c r="A110" i="12"/>
  <c r="A109" i="12"/>
  <c r="A108" i="12"/>
  <c r="A107" i="12"/>
  <c r="A102" i="12"/>
  <c r="A101" i="12"/>
  <c r="A100" i="12"/>
  <c r="A99" i="12"/>
  <c r="A98" i="12"/>
  <c r="A97" i="12"/>
  <c r="A96" i="12"/>
  <c r="A95" i="12"/>
  <c r="A94" i="12"/>
  <c r="A93" i="12"/>
  <c r="A92" i="12"/>
  <c r="A91" i="12"/>
  <c r="A90" i="12"/>
  <c r="A89" i="12"/>
  <c r="A88" i="12"/>
  <c r="A87" i="12"/>
  <c r="A86" i="12"/>
  <c r="A78" i="12"/>
  <c r="A77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62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102" i="11"/>
  <c r="A101" i="11"/>
  <c r="A100" i="11"/>
  <c r="A99" i="11"/>
  <c r="A98" i="11"/>
  <c r="A97" i="11"/>
  <c r="A96" i="11"/>
  <c r="A95" i="11"/>
  <c r="A94" i="11"/>
  <c r="A93" i="11"/>
  <c r="A92" i="11"/>
  <c r="A91" i="11"/>
  <c r="A90" i="11"/>
  <c r="A89" i="11"/>
  <c r="A88" i="11"/>
  <c r="A87" i="11"/>
  <c r="A86" i="11"/>
  <c r="A78" i="11"/>
  <c r="A77" i="11"/>
  <c r="A76" i="11"/>
  <c r="A75" i="11"/>
  <c r="A74" i="11"/>
  <c r="A73" i="11"/>
  <c r="A72" i="11"/>
  <c r="A71" i="11"/>
  <c r="A70" i="11"/>
  <c r="A69" i="11"/>
  <c r="A68" i="11"/>
  <c r="A67" i="11"/>
  <c r="A66" i="11"/>
  <c r="A65" i="11"/>
  <c r="A64" i="11"/>
  <c r="A63" i="11"/>
  <c r="A62" i="11"/>
  <c r="A54" i="11"/>
  <c r="A53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123" i="11"/>
  <c r="A122" i="11"/>
  <c r="A121" i="11"/>
  <c r="A120" i="11"/>
  <c r="A119" i="11"/>
  <c r="A118" i="11"/>
  <c r="A117" i="11"/>
  <c r="A116" i="11"/>
  <c r="A115" i="11"/>
  <c r="A114" i="11"/>
  <c r="A113" i="11"/>
  <c r="A112" i="11"/>
  <c r="A111" i="11"/>
  <c r="A110" i="11"/>
  <c r="A109" i="11"/>
  <c r="A108" i="11"/>
  <c r="A107" i="11"/>
  <c r="A123" i="10"/>
  <c r="A122" i="10"/>
  <c r="A121" i="10"/>
  <c r="A120" i="10"/>
  <c r="A119" i="10"/>
  <c r="A118" i="10"/>
  <c r="A117" i="10"/>
  <c r="A116" i="10"/>
  <c r="A115" i="10"/>
  <c r="A114" i="10"/>
  <c r="A113" i="10"/>
  <c r="A112" i="10"/>
  <c r="A111" i="10"/>
  <c r="A110" i="10"/>
  <c r="A109" i="10"/>
  <c r="A108" i="10"/>
  <c r="A107" i="10"/>
  <c r="A102" i="10"/>
  <c r="A101" i="10"/>
  <c r="A100" i="10"/>
  <c r="A99" i="10"/>
  <c r="A98" i="10"/>
  <c r="A97" i="10"/>
  <c r="A96" i="10"/>
  <c r="A95" i="10"/>
  <c r="A94" i="10"/>
  <c r="A93" i="10"/>
  <c r="A92" i="10"/>
  <c r="A91" i="10"/>
  <c r="A90" i="10"/>
  <c r="A89" i="10"/>
  <c r="A88" i="10"/>
  <c r="A87" i="10"/>
  <c r="A86" i="10"/>
  <c r="A78" i="10"/>
  <c r="A77" i="10"/>
  <c r="A76" i="10"/>
  <c r="A75" i="10"/>
  <c r="A74" i="10"/>
  <c r="A73" i="10"/>
  <c r="A72" i="10"/>
  <c r="A71" i="10"/>
  <c r="A70" i="10"/>
  <c r="A69" i="10"/>
  <c r="A68" i="10"/>
  <c r="A67" i="10"/>
  <c r="A66" i="10"/>
  <c r="A65" i="10"/>
  <c r="A64" i="10"/>
  <c r="A63" i="10"/>
  <c r="A62" i="10"/>
  <c r="A54" i="10"/>
  <c r="A53" i="10"/>
  <c r="A52" i="10"/>
  <c r="A51" i="10"/>
  <c r="A50" i="10"/>
  <c r="A49" i="10"/>
  <c r="A48" i="10"/>
  <c r="A47" i="10"/>
  <c r="A46" i="10"/>
  <c r="A45" i="10"/>
  <c r="A44" i="10"/>
  <c r="A43" i="10"/>
  <c r="A42" i="10"/>
  <c r="A41" i="10"/>
  <c r="A40" i="10"/>
  <c r="A39" i="10"/>
  <c r="A38" i="10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38" i="1"/>
  <c r="I54" i="12" l="1"/>
  <c r="H54" i="12"/>
  <c r="G54" i="12"/>
  <c r="I53" i="12"/>
  <c r="H53" i="12"/>
  <c r="G53" i="12"/>
  <c r="I52" i="12"/>
  <c r="H52" i="12"/>
  <c r="G52" i="12"/>
  <c r="I51" i="12"/>
  <c r="H51" i="12"/>
  <c r="G51" i="12"/>
  <c r="I50" i="12"/>
  <c r="H50" i="12"/>
  <c r="G50" i="12"/>
  <c r="I49" i="12"/>
  <c r="H49" i="12"/>
  <c r="G49" i="12"/>
  <c r="I48" i="12"/>
  <c r="H48" i="12"/>
  <c r="G48" i="12"/>
  <c r="I47" i="12"/>
  <c r="H47" i="12"/>
  <c r="G47" i="12"/>
  <c r="I46" i="12"/>
  <c r="H46" i="12"/>
  <c r="G46" i="12"/>
  <c r="I45" i="12"/>
  <c r="H45" i="12"/>
  <c r="G45" i="12"/>
  <c r="I44" i="12"/>
  <c r="H44" i="12"/>
  <c r="G44" i="12"/>
  <c r="I43" i="12"/>
  <c r="H43" i="12"/>
  <c r="G43" i="12"/>
  <c r="I42" i="12"/>
  <c r="H42" i="12"/>
  <c r="G42" i="12"/>
  <c r="I41" i="12"/>
  <c r="H41" i="12"/>
  <c r="G41" i="12"/>
  <c r="I40" i="12"/>
  <c r="H40" i="12"/>
  <c r="G40" i="12"/>
  <c r="I39" i="12"/>
  <c r="H39" i="12"/>
  <c r="G39" i="12"/>
  <c r="I38" i="12"/>
  <c r="H38" i="12"/>
  <c r="G38" i="12"/>
  <c r="I54" i="11"/>
  <c r="H54" i="11"/>
  <c r="G54" i="11"/>
  <c r="I53" i="11"/>
  <c r="H53" i="11"/>
  <c r="G53" i="11"/>
  <c r="I52" i="11"/>
  <c r="H52" i="11"/>
  <c r="G52" i="11"/>
  <c r="I51" i="11"/>
  <c r="H51" i="11"/>
  <c r="G51" i="11"/>
  <c r="I50" i="11"/>
  <c r="H50" i="11"/>
  <c r="G50" i="11"/>
  <c r="I49" i="11"/>
  <c r="H49" i="11"/>
  <c r="G49" i="11"/>
  <c r="I48" i="11"/>
  <c r="H48" i="11"/>
  <c r="G48" i="11"/>
  <c r="I47" i="11"/>
  <c r="H47" i="11"/>
  <c r="G47" i="11"/>
  <c r="I46" i="11"/>
  <c r="H46" i="11"/>
  <c r="G46" i="11"/>
  <c r="I45" i="11"/>
  <c r="H45" i="11"/>
  <c r="G45" i="11"/>
  <c r="I44" i="11"/>
  <c r="H44" i="11"/>
  <c r="G44" i="11"/>
  <c r="I43" i="11"/>
  <c r="H43" i="11"/>
  <c r="G43" i="11"/>
  <c r="I42" i="11"/>
  <c r="H42" i="11"/>
  <c r="G42" i="11"/>
  <c r="I41" i="11"/>
  <c r="H41" i="11"/>
  <c r="G41" i="11"/>
  <c r="I40" i="11"/>
  <c r="H40" i="11"/>
  <c r="G40" i="11"/>
  <c r="I39" i="11"/>
  <c r="H39" i="11"/>
  <c r="G39" i="11"/>
  <c r="I38" i="11"/>
  <c r="H38" i="11"/>
  <c r="G38" i="11"/>
  <c r="G38" i="10"/>
  <c r="I54" i="10"/>
  <c r="H54" i="10"/>
  <c r="G54" i="10"/>
  <c r="I53" i="10"/>
  <c r="H53" i="10"/>
  <c r="G53" i="10"/>
  <c r="I52" i="10"/>
  <c r="H52" i="10"/>
  <c r="G52" i="10"/>
  <c r="I51" i="10"/>
  <c r="H51" i="10"/>
  <c r="G51" i="10"/>
  <c r="I50" i="10"/>
  <c r="H50" i="10"/>
  <c r="G50" i="10"/>
  <c r="I49" i="10"/>
  <c r="H49" i="10"/>
  <c r="G49" i="10"/>
  <c r="I48" i="10"/>
  <c r="H48" i="10"/>
  <c r="G48" i="10"/>
  <c r="I47" i="10"/>
  <c r="H47" i="10"/>
  <c r="G47" i="10"/>
  <c r="I46" i="10"/>
  <c r="H46" i="10"/>
  <c r="G46" i="10"/>
  <c r="I45" i="10"/>
  <c r="H45" i="10"/>
  <c r="G45" i="10"/>
  <c r="I44" i="10"/>
  <c r="H44" i="10"/>
  <c r="G44" i="10"/>
  <c r="I43" i="10"/>
  <c r="H43" i="10"/>
  <c r="G43" i="10"/>
  <c r="I42" i="10"/>
  <c r="H42" i="10"/>
  <c r="G42" i="10"/>
  <c r="I41" i="10"/>
  <c r="H41" i="10"/>
  <c r="G41" i="10"/>
  <c r="I40" i="10"/>
  <c r="H40" i="10"/>
  <c r="G40" i="10"/>
  <c r="I39" i="10"/>
  <c r="H39" i="10"/>
  <c r="G39" i="10"/>
  <c r="I38" i="10"/>
  <c r="H38" i="10"/>
  <c r="E26" i="12" l="1"/>
  <c r="E25" i="12"/>
  <c r="E26" i="11"/>
  <c r="E25" i="11"/>
  <c r="E26" i="10"/>
  <c r="E25" i="10"/>
  <c r="E26" i="1"/>
  <c r="E25" i="1"/>
  <c r="B33" i="1"/>
  <c r="B33" i="10"/>
  <c r="B33" i="11"/>
  <c r="B33" i="12"/>
  <c r="I39" i="1" l="1"/>
  <c r="I38" i="1"/>
  <c r="G53" i="1"/>
  <c r="G65" i="1"/>
  <c r="I40" i="1"/>
  <c r="I48" i="1"/>
  <c r="H39" i="1"/>
  <c r="H47" i="1"/>
  <c r="H38" i="1"/>
  <c r="G46" i="1"/>
  <c r="G54" i="1"/>
  <c r="I88" i="1"/>
  <c r="H65" i="1"/>
  <c r="I41" i="1"/>
  <c r="H40" i="1"/>
  <c r="H48" i="1"/>
  <c r="G39" i="1"/>
  <c r="G38" i="1"/>
  <c r="G89" i="1"/>
  <c r="I49" i="1"/>
  <c r="G47" i="1"/>
  <c r="I65" i="1"/>
  <c r="I42" i="1"/>
  <c r="I50" i="1"/>
  <c r="H41" i="1"/>
  <c r="H49" i="1"/>
  <c r="G40" i="1"/>
  <c r="G48" i="1"/>
  <c r="H89" i="1"/>
  <c r="I46" i="1"/>
  <c r="G88" i="1"/>
  <c r="H46" i="1"/>
  <c r="I43" i="1"/>
  <c r="I51" i="1"/>
  <c r="H42" i="1"/>
  <c r="H50" i="1"/>
  <c r="G41" i="1"/>
  <c r="G49" i="1"/>
  <c r="I89" i="1"/>
  <c r="I54" i="1"/>
  <c r="G44" i="1"/>
  <c r="I64" i="1"/>
  <c r="H54" i="1"/>
  <c r="H88" i="1"/>
  <c r="I44" i="1"/>
  <c r="I52" i="1"/>
  <c r="H43" i="1"/>
  <c r="H51" i="1"/>
  <c r="G42" i="1"/>
  <c r="G50" i="1"/>
  <c r="G64" i="1"/>
  <c r="H45" i="1"/>
  <c r="G52" i="1"/>
  <c r="G45" i="1"/>
  <c r="I45" i="1"/>
  <c r="I53" i="1"/>
  <c r="H44" i="1"/>
  <c r="H52" i="1"/>
  <c r="G43" i="1"/>
  <c r="G51" i="1"/>
  <c r="H64" i="1"/>
  <c r="H53" i="1"/>
  <c r="I47" i="1"/>
  <c r="I88" i="12"/>
  <c r="G89" i="12"/>
  <c r="I89" i="12"/>
  <c r="H89" i="12"/>
  <c r="H88" i="12"/>
  <c r="G88" i="12"/>
  <c r="I64" i="12"/>
  <c r="G65" i="12"/>
  <c r="I65" i="12"/>
  <c r="H65" i="12"/>
  <c r="G64" i="12"/>
  <c r="H64" i="12"/>
  <c r="H63" i="11"/>
  <c r="G66" i="11"/>
  <c r="I68" i="11"/>
  <c r="H71" i="11"/>
  <c r="G74" i="11"/>
  <c r="I76" i="11"/>
  <c r="H88" i="11"/>
  <c r="H62" i="11"/>
  <c r="H70" i="11"/>
  <c r="G68" i="11"/>
  <c r="G63" i="11"/>
  <c r="H76" i="11"/>
  <c r="I63" i="11"/>
  <c r="H66" i="11"/>
  <c r="G69" i="11"/>
  <c r="I71" i="11"/>
  <c r="H74" i="11"/>
  <c r="G77" i="11"/>
  <c r="I88" i="11"/>
  <c r="G62" i="11"/>
  <c r="G70" i="11"/>
  <c r="I89" i="11"/>
  <c r="I67" i="11"/>
  <c r="H65" i="11"/>
  <c r="G71" i="11"/>
  <c r="G64" i="11"/>
  <c r="I66" i="11"/>
  <c r="H69" i="11"/>
  <c r="G72" i="11"/>
  <c r="I74" i="11"/>
  <c r="H77" i="11"/>
  <c r="G89" i="11"/>
  <c r="H67" i="11"/>
  <c r="G78" i="11"/>
  <c r="G73" i="11"/>
  <c r="G76" i="11"/>
  <c r="I78" i="11"/>
  <c r="I73" i="11"/>
  <c r="H64" i="11"/>
  <c r="G67" i="11"/>
  <c r="I69" i="11"/>
  <c r="H72" i="11"/>
  <c r="G75" i="11"/>
  <c r="I77" i="11"/>
  <c r="H89" i="11"/>
  <c r="I64" i="11"/>
  <c r="H75" i="11"/>
  <c r="I75" i="11"/>
  <c r="H73" i="11"/>
  <c r="H68" i="11"/>
  <c r="I72" i="11"/>
  <c r="G65" i="11"/>
  <c r="H78" i="11"/>
  <c r="I70" i="11"/>
  <c r="I65" i="11"/>
  <c r="G88" i="11"/>
  <c r="I62" i="11"/>
  <c r="G64" i="10"/>
  <c r="H64" i="10"/>
  <c r="H65" i="10"/>
  <c r="G88" i="10"/>
  <c r="I64" i="10"/>
  <c r="H88" i="10"/>
  <c r="G65" i="10"/>
  <c r="I88" i="10"/>
  <c r="G89" i="10"/>
  <c r="I65" i="10"/>
  <c r="H89" i="10"/>
  <c r="I89" i="10"/>
  <c r="I123" i="12" l="1"/>
  <c r="B26" i="12"/>
  <c r="B25" i="12"/>
  <c r="I117" i="11"/>
  <c r="I92" i="11"/>
  <c r="H92" i="11"/>
  <c r="G110" i="11"/>
  <c r="B26" i="11"/>
  <c r="B25" i="11"/>
  <c r="B26" i="10"/>
  <c r="B25" i="10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07" i="1"/>
  <c r="I63" i="12" l="1"/>
  <c r="H68" i="12"/>
  <c r="G71" i="12"/>
  <c r="I73" i="12"/>
  <c r="H76" i="12"/>
  <c r="G86" i="12"/>
  <c r="I90" i="12"/>
  <c r="H93" i="12"/>
  <c r="G96" i="12"/>
  <c r="I98" i="12"/>
  <c r="H101" i="12"/>
  <c r="G108" i="12"/>
  <c r="I110" i="12"/>
  <c r="H113" i="12"/>
  <c r="G116" i="12"/>
  <c r="I118" i="12"/>
  <c r="H121" i="12"/>
  <c r="G66" i="12"/>
  <c r="I68" i="12"/>
  <c r="H71" i="12"/>
  <c r="G74" i="12"/>
  <c r="I76" i="12"/>
  <c r="H86" i="12"/>
  <c r="G91" i="12"/>
  <c r="I93" i="12"/>
  <c r="H96" i="12"/>
  <c r="G99" i="12"/>
  <c r="I101" i="12"/>
  <c r="H108" i="12"/>
  <c r="G111" i="12"/>
  <c r="I113" i="12"/>
  <c r="H116" i="12"/>
  <c r="G119" i="12"/>
  <c r="I121" i="12"/>
  <c r="H66" i="12"/>
  <c r="I108" i="12"/>
  <c r="H111" i="12"/>
  <c r="G114" i="12"/>
  <c r="I116" i="12"/>
  <c r="H119" i="12"/>
  <c r="G122" i="12"/>
  <c r="I71" i="12"/>
  <c r="G87" i="12"/>
  <c r="I91" i="12"/>
  <c r="H94" i="12"/>
  <c r="G97" i="12"/>
  <c r="I99" i="12"/>
  <c r="H102" i="12"/>
  <c r="G109" i="12"/>
  <c r="I111" i="12"/>
  <c r="H114" i="12"/>
  <c r="G117" i="12"/>
  <c r="I119" i="12"/>
  <c r="H122" i="12"/>
  <c r="G69" i="12"/>
  <c r="H74" i="12"/>
  <c r="G77" i="12"/>
  <c r="I86" i="12"/>
  <c r="H91" i="12"/>
  <c r="G94" i="12"/>
  <c r="I96" i="12"/>
  <c r="H99" i="12"/>
  <c r="G102" i="12"/>
  <c r="G62" i="12"/>
  <c r="I66" i="12"/>
  <c r="H69" i="12"/>
  <c r="G72" i="12"/>
  <c r="I74" i="12"/>
  <c r="H77" i="12"/>
  <c r="H62" i="12"/>
  <c r="G67" i="12"/>
  <c r="I69" i="12"/>
  <c r="H72" i="12"/>
  <c r="G75" i="12"/>
  <c r="I77" i="12"/>
  <c r="H87" i="12"/>
  <c r="G92" i="12"/>
  <c r="I94" i="12"/>
  <c r="H97" i="12"/>
  <c r="G100" i="12"/>
  <c r="I102" i="12"/>
  <c r="H109" i="12"/>
  <c r="G112" i="12"/>
  <c r="I114" i="12"/>
  <c r="H117" i="12"/>
  <c r="G120" i="12"/>
  <c r="I122" i="12"/>
  <c r="I62" i="12"/>
  <c r="H67" i="12"/>
  <c r="G70" i="12"/>
  <c r="I72" i="12"/>
  <c r="H75" i="12"/>
  <c r="G78" i="12"/>
  <c r="I87" i="12"/>
  <c r="H92" i="12"/>
  <c r="G95" i="12"/>
  <c r="I97" i="12"/>
  <c r="H100" i="12"/>
  <c r="G107" i="12"/>
  <c r="I109" i="12"/>
  <c r="H112" i="12"/>
  <c r="G115" i="12"/>
  <c r="I117" i="12"/>
  <c r="H120" i="12"/>
  <c r="G123" i="12"/>
  <c r="G63" i="12"/>
  <c r="I67" i="12"/>
  <c r="H70" i="12"/>
  <c r="G73" i="12"/>
  <c r="I75" i="12"/>
  <c r="H78" i="12"/>
  <c r="G90" i="12"/>
  <c r="I92" i="12"/>
  <c r="H95" i="12"/>
  <c r="G98" i="12"/>
  <c r="I100" i="12"/>
  <c r="H107" i="12"/>
  <c r="G110" i="12"/>
  <c r="I112" i="12"/>
  <c r="H115" i="12"/>
  <c r="G118" i="12"/>
  <c r="I120" i="12"/>
  <c r="H123" i="12"/>
  <c r="H63" i="12"/>
  <c r="G68" i="12"/>
  <c r="I70" i="12"/>
  <c r="H73" i="12"/>
  <c r="G76" i="12"/>
  <c r="I78" i="12"/>
  <c r="H90" i="12"/>
  <c r="G93" i="12"/>
  <c r="I95" i="12"/>
  <c r="H98" i="12"/>
  <c r="G101" i="12"/>
  <c r="I107" i="12"/>
  <c r="H110" i="12"/>
  <c r="G113" i="12"/>
  <c r="I115" i="12"/>
  <c r="H118" i="12"/>
  <c r="G121" i="12"/>
  <c r="H120" i="11"/>
  <c r="G95" i="11"/>
  <c r="G123" i="11"/>
  <c r="H95" i="11"/>
  <c r="H107" i="11"/>
  <c r="I97" i="11"/>
  <c r="G98" i="11"/>
  <c r="I122" i="11"/>
  <c r="G120" i="11"/>
  <c r="H117" i="11"/>
  <c r="I114" i="11"/>
  <c r="G112" i="11"/>
  <c r="H109" i="11"/>
  <c r="I102" i="11"/>
  <c r="G100" i="11"/>
  <c r="H97" i="11"/>
  <c r="I94" i="11"/>
  <c r="G92" i="11"/>
  <c r="H87" i="11"/>
  <c r="H122" i="11"/>
  <c r="I119" i="11"/>
  <c r="G117" i="11"/>
  <c r="H114" i="11"/>
  <c r="I111" i="11"/>
  <c r="G109" i="11"/>
  <c r="H102" i="11"/>
  <c r="I99" i="11"/>
  <c r="G97" i="11"/>
  <c r="H94" i="11"/>
  <c r="I91" i="11"/>
  <c r="G87" i="11"/>
  <c r="G122" i="11"/>
  <c r="H119" i="11"/>
  <c r="I116" i="11"/>
  <c r="G114" i="11"/>
  <c r="H111" i="11"/>
  <c r="I108" i="11"/>
  <c r="G102" i="11"/>
  <c r="H99" i="11"/>
  <c r="I96" i="11"/>
  <c r="G94" i="11"/>
  <c r="H91" i="11"/>
  <c r="I86" i="11"/>
  <c r="G118" i="11"/>
  <c r="I112" i="11"/>
  <c r="I121" i="11"/>
  <c r="G119" i="11"/>
  <c r="H116" i="11"/>
  <c r="I113" i="11"/>
  <c r="G111" i="11"/>
  <c r="H108" i="11"/>
  <c r="I101" i="11"/>
  <c r="G99" i="11"/>
  <c r="H96" i="11"/>
  <c r="I93" i="11"/>
  <c r="G91" i="11"/>
  <c r="H86" i="11"/>
  <c r="H121" i="11"/>
  <c r="I118" i="11"/>
  <c r="G116" i="11"/>
  <c r="H113" i="11"/>
  <c r="I110" i="11"/>
  <c r="G108" i="11"/>
  <c r="H101" i="11"/>
  <c r="I98" i="11"/>
  <c r="G96" i="11"/>
  <c r="H93" i="11"/>
  <c r="I90" i="11"/>
  <c r="G86" i="11"/>
  <c r="I123" i="11"/>
  <c r="G121" i="11"/>
  <c r="H118" i="11"/>
  <c r="I115" i="11"/>
  <c r="G113" i="11"/>
  <c r="H110" i="11"/>
  <c r="I107" i="11"/>
  <c r="G101" i="11"/>
  <c r="H98" i="11"/>
  <c r="I95" i="11"/>
  <c r="G93" i="11"/>
  <c r="H90" i="11"/>
  <c r="H123" i="11"/>
  <c r="I120" i="11"/>
  <c r="H115" i="11"/>
  <c r="I109" i="11"/>
  <c r="I87" i="11"/>
  <c r="H100" i="11"/>
  <c r="H112" i="11"/>
  <c r="G107" i="11"/>
  <c r="G90" i="11"/>
  <c r="I100" i="11"/>
  <c r="G115" i="11"/>
  <c r="G73" i="10"/>
  <c r="G90" i="10"/>
  <c r="H95" i="10"/>
  <c r="I120" i="10"/>
  <c r="H63" i="10"/>
  <c r="G68" i="10"/>
  <c r="I70" i="10"/>
  <c r="H73" i="10"/>
  <c r="G76" i="10"/>
  <c r="I78" i="10"/>
  <c r="H90" i="10"/>
  <c r="G93" i="10"/>
  <c r="I95" i="10"/>
  <c r="H98" i="10"/>
  <c r="G101" i="10"/>
  <c r="I107" i="10"/>
  <c r="H110" i="10"/>
  <c r="G113" i="10"/>
  <c r="I115" i="10"/>
  <c r="H118" i="10"/>
  <c r="G121" i="10"/>
  <c r="I123" i="10"/>
  <c r="I63" i="10"/>
  <c r="H68" i="10"/>
  <c r="G71" i="10"/>
  <c r="I73" i="10"/>
  <c r="H76" i="10"/>
  <c r="G86" i="10"/>
  <c r="I90" i="10"/>
  <c r="H93" i="10"/>
  <c r="G96" i="10"/>
  <c r="I98" i="10"/>
  <c r="H101" i="10"/>
  <c r="G108" i="10"/>
  <c r="I110" i="10"/>
  <c r="H113" i="10"/>
  <c r="G116" i="10"/>
  <c r="I118" i="10"/>
  <c r="H121" i="10"/>
  <c r="G66" i="10"/>
  <c r="I68" i="10"/>
  <c r="H71" i="10"/>
  <c r="G74" i="10"/>
  <c r="I76" i="10"/>
  <c r="H86" i="10"/>
  <c r="G91" i="10"/>
  <c r="I93" i="10"/>
  <c r="H96" i="10"/>
  <c r="G99" i="10"/>
  <c r="I101" i="10"/>
  <c r="H108" i="10"/>
  <c r="G111" i="10"/>
  <c r="I113" i="10"/>
  <c r="H116" i="10"/>
  <c r="G119" i="10"/>
  <c r="I121" i="10"/>
  <c r="H70" i="10"/>
  <c r="G110" i="10"/>
  <c r="G70" i="10"/>
  <c r="H78" i="10"/>
  <c r="G118" i="10"/>
  <c r="H66" i="10"/>
  <c r="G77" i="10"/>
  <c r="G94" i="10"/>
  <c r="G102" i="10"/>
  <c r="I62" i="10"/>
  <c r="I87" i="10"/>
  <c r="G63" i="10"/>
  <c r="I92" i="10"/>
  <c r="I100" i="10"/>
  <c r="H123" i="10"/>
  <c r="G69" i="10"/>
  <c r="I71" i="10"/>
  <c r="H74" i="10"/>
  <c r="I86" i="10"/>
  <c r="H91" i="10"/>
  <c r="I96" i="10"/>
  <c r="H99" i="10"/>
  <c r="I108" i="10"/>
  <c r="H111" i="10"/>
  <c r="G114" i="10"/>
  <c r="I116" i="10"/>
  <c r="H119" i="10"/>
  <c r="G122" i="10"/>
  <c r="G62" i="10"/>
  <c r="I66" i="10"/>
  <c r="H69" i="10"/>
  <c r="G72" i="10"/>
  <c r="I74" i="10"/>
  <c r="H77" i="10"/>
  <c r="G87" i="10"/>
  <c r="I91" i="10"/>
  <c r="H94" i="10"/>
  <c r="G97" i="10"/>
  <c r="I99" i="10"/>
  <c r="H102" i="10"/>
  <c r="G109" i="10"/>
  <c r="I111" i="10"/>
  <c r="H114" i="10"/>
  <c r="G117" i="10"/>
  <c r="I119" i="10"/>
  <c r="H122" i="10"/>
  <c r="H62" i="10"/>
  <c r="G67" i="10"/>
  <c r="I69" i="10"/>
  <c r="H72" i="10"/>
  <c r="G75" i="10"/>
  <c r="I77" i="10"/>
  <c r="H87" i="10"/>
  <c r="G92" i="10"/>
  <c r="I94" i="10"/>
  <c r="H97" i="10"/>
  <c r="G100" i="10"/>
  <c r="I102" i="10"/>
  <c r="H109" i="10"/>
  <c r="G112" i="10"/>
  <c r="I114" i="10"/>
  <c r="H117" i="10"/>
  <c r="G120" i="10"/>
  <c r="I122" i="10"/>
  <c r="H67" i="10"/>
  <c r="H75" i="10"/>
  <c r="H92" i="10"/>
  <c r="G95" i="10"/>
  <c r="I97" i="10"/>
  <c r="H100" i="10"/>
  <c r="G107" i="10"/>
  <c r="I109" i="10"/>
  <c r="H112" i="10"/>
  <c r="G115" i="10"/>
  <c r="I117" i="10"/>
  <c r="H120" i="10"/>
  <c r="G123" i="10"/>
  <c r="I72" i="10"/>
  <c r="I75" i="10"/>
  <c r="G98" i="10"/>
  <c r="H107" i="10"/>
  <c r="H115" i="10"/>
  <c r="G78" i="10"/>
  <c r="I67" i="10"/>
  <c r="I112" i="10"/>
  <c r="H55" i="12" l="1"/>
  <c r="H124" i="12"/>
  <c r="G124" i="10"/>
  <c r="I79" i="11"/>
  <c r="I124" i="12"/>
  <c r="G103" i="12"/>
  <c r="G79" i="12"/>
  <c r="G124" i="12"/>
  <c r="H79" i="12"/>
  <c r="I103" i="12"/>
  <c r="I55" i="12"/>
  <c r="I79" i="12"/>
  <c r="H103" i="12"/>
  <c r="G55" i="12"/>
  <c r="I103" i="11"/>
  <c r="G124" i="11"/>
  <c r="I124" i="11"/>
  <c r="G55" i="11"/>
  <c r="I55" i="11"/>
  <c r="G79" i="11"/>
  <c r="H79" i="11"/>
  <c r="G103" i="11"/>
  <c r="H124" i="11"/>
  <c r="H103" i="11"/>
  <c r="H55" i="11"/>
  <c r="G55" i="10"/>
  <c r="H79" i="10"/>
  <c r="G103" i="10"/>
  <c r="H124" i="10"/>
  <c r="I103" i="10"/>
  <c r="I79" i="10"/>
  <c r="H103" i="10"/>
  <c r="G79" i="10"/>
  <c r="I124" i="10"/>
  <c r="H55" i="10"/>
  <c r="I55" i="10"/>
  <c r="B26" i="1"/>
  <c r="B25" i="1"/>
  <c r="H125" i="12" l="1"/>
  <c r="H126" i="12"/>
  <c r="H126" i="11"/>
  <c r="H125" i="11"/>
  <c r="E14" i="6" s="1"/>
  <c r="H125" i="10"/>
  <c r="E13" i="6" s="1"/>
  <c r="H126" i="10"/>
  <c r="F15" i="6"/>
  <c r="F14" i="6"/>
  <c r="F13" i="6"/>
  <c r="E15" i="6"/>
  <c r="H81" i="12"/>
  <c r="H80" i="12"/>
  <c r="C15" i="6" s="1"/>
  <c r="H57" i="12"/>
  <c r="H56" i="12"/>
  <c r="D15" i="6" s="1"/>
  <c r="H57" i="11"/>
  <c r="H56" i="11"/>
  <c r="D14" i="6" s="1"/>
  <c r="H81" i="11"/>
  <c r="H80" i="11"/>
  <c r="C14" i="6" s="1"/>
  <c r="H80" i="10"/>
  <c r="C13" i="6" s="1"/>
  <c r="H81" i="10"/>
  <c r="H57" i="10"/>
  <c r="H56" i="10"/>
  <c r="D13" i="6" s="1"/>
  <c r="I91" i="1" l="1"/>
  <c r="I99" i="1"/>
  <c r="H90" i="1"/>
  <c r="H98" i="1"/>
  <c r="G97" i="1"/>
  <c r="I86" i="1"/>
  <c r="I92" i="1"/>
  <c r="I100" i="1"/>
  <c r="H91" i="1"/>
  <c r="H99" i="1"/>
  <c r="G90" i="1"/>
  <c r="G98" i="1"/>
  <c r="G86" i="1"/>
  <c r="I93" i="1"/>
  <c r="I101" i="1"/>
  <c r="H92" i="1"/>
  <c r="H100" i="1"/>
  <c r="G91" i="1"/>
  <c r="G99" i="1"/>
  <c r="I97" i="1"/>
  <c r="H96" i="1"/>
  <c r="G87" i="1"/>
  <c r="I90" i="1"/>
  <c r="H97" i="1"/>
  <c r="G96" i="1"/>
  <c r="I94" i="1"/>
  <c r="I102" i="1"/>
  <c r="H93" i="1"/>
  <c r="H101" i="1"/>
  <c r="G92" i="1"/>
  <c r="G100" i="1"/>
  <c r="I87" i="1"/>
  <c r="I95" i="1"/>
  <c r="H94" i="1"/>
  <c r="H102" i="1"/>
  <c r="G93" i="1"/>
  <c r="G101" i="1"/>
  <c r="I96" i="1"/>
  <c r="H87" i="1"/>
  <c r="H95" i="1"/>
  <c r="G94" i="1"/>
  <c r="G102" i="1"/>
  <c r="G95" i="1"/>
  <c r="I98" i="1"/>
  <c r="H86" i="1"/>
  <c r="H70" i="1"/>
  <c r="I72" i="1"/>
  <c r="G73" i="1"/>
  <c r="H75" i="1"/>
  <c r="I77" i="1"/>
  <c r="G75" i="1"/>
  <c r="H72" i="1"/>
  <c r="I69" i="1"/>
  <c r="H77" i="1"/>
  <c r="I74" i="1"/>
  <c r="G72" i="1"/>
  <c r="H69" i="1"/>
  <c r="I66" i="1"/>
  <c r="G77" i="1"/>
  <c r="H74" i="1"/>
  <c r="I71" i="1"/>
  <c r="G69" i="1"/>
  <c r="I67" i="1"/>
  <c r="H66" i="1"/>
  <c r="I63" i="1"/>
  <c r="I62" i="1"/>
  <c r="I76" i="1"/>
  <c r="G74" i="1"/>
  <c r="H71" i="1"/>
  <c r="I68" i="1"/>
  <c r="H67" i="1"/>
  <c r="G66" i="1"/>
  <c r="H63" i="1"/>
  <c r="H76" i="1"/>
  <c r="I73" i="1"/>
  <c r="G71" i="1"/>
  <c r="H68" i="1"/>
  <c r="G67" i="1"/>
  <c r="G63" i="1"/>
  <c r="I78" i="1"/>
  <c r="G76" i="1"/>
  <c r="H73" i="1"/>
  <c r="I70" i="1"/>
  <c r="G68" i="1"/>
  <c r="G62" i="1"/>
  <c r="I75" i="1"/>
  <c r="H62" i="1"/>
  <c r="G78" i="1"/>
  <c r="H78" i="1"/>
  <c r="G70" i="1"/>
  <c r="G55" i="1" l="1"/>
  <c r="I79" i="1"/>
  <c r="H55" i="1"/>
  <c r="G79" i="1"/>
  <c r="H79" i="1"/>
  <c r="I55" i="1"/>
  <c r="H103" i="1"/>
  <c r="G124" i="1"/>
  <c r="H124" i="1"/>
  <c r="I103" i="1"/>
  <c r="I124" i="1"/>
  <c r="G103" i="1"/>
  <c r="H125" i="1" l="1"/>
  <c r="E12" i="6" s="1"/>
  <c r="H126" i="1"/>
  <c r="F12" i="6"/>
  <c r="H56" i="1"/>
  <c r="D12" i="6" s="1"/>
  <c r="H57" i="1"/>
  <c r="H80" i="1"/>
  <c r="C12" i="6" s="1"/>
  <c r="H8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Giovanni Anglani</author>
    <author>Chrysoula Litina</author>
  </authors>
  <commentList>
    <comment ref="B6" authorId="0" shapeId="0" xr:uid="{D7671E15-3F68-431F-ABAC-077B25857443}">
      <text>
        <r>
          <rPr>
            <sz val="9"/>
            <color indexed="81"/>
            <rFont val="Tahoma"/>
            <charset val="1"/>
          </rPr>
          <t>Measuring day (crack width)
Measuring day (sorptivity):
29/07/2019</t>
        </r>
      </text>
    </comment>
    <comment ref="B30" authorId="0" shapeId="0" xr:uid="{D2706C8D-F0EC-4CDA-AA38-4E738E9A5C93}">
      <text>
        <r>
          <rPr>
            <sz val="9"/>
            <color indexed="81"/>
            <rFont val="Tahoma"/>
            <family val="2"/>
          </rPr>
          <t>Width: 4 mm</t>
        </r>
      </text>
    </comment>
    <comment ref="B31" authorId="1" shapeId="0" xr:uid="{00000000-0006-0000-0000-000001000000}">
      <text>
        <r>
          <rPr>
            <b/>
            <sz val="9"/>
            <color indexed="81"/>
            <rFont val="Tahoma"/>
            <family val="2"/>
          </rPr>
          <t>Measure accordingly and insert value of the width of the area around the notch left uncovered by tape</t>
        </r>
      </text>
    </comment>
    <comment ref="B54" authorId="1" shapeId="0" xr:uid="{147E8287-EBA2-42C9-8F6B-BDD9718F4838}">
      <text>
        <r>
          <rPr>
            <sz val="9"/>
            <color indexed="81"/>
            <rFont val="Tahoma"/>
            <family val="2"/>
          </rPr>
          <t>(24 hours)</t>
        </r>
      </text>
    </comment>
    <comment ref="B78" authorId="1" shapeId="0" xr:uid="{5C37C7A2-97C1-4E75-B900-CA736D9B0545}">
      <text>
        <r>
          <rPr>
            <sz val="9"/>
            <color indexed="81"/>
            <rFont val="Tahoma"/>
            <family val="2"/>
          </rPr>
          <t>(24 hours)</t>
        </r>
      </text>
    </comment>
    <comment ref="B102" authorId="1" shapeId="0" xr:uid="{F890C774-2B2B-43CD-A783-1F6B3EF270D2}">
      <text>
        <r>
          <rPr>
            <sz val="9"/>
            <color indexed="81"/>
            <rFont val="Tahoma"/>
            <family val="2"/>
          </rPr>
          <t>(24 hours)</t>
        </r>
      </text>
    </comment>
    <comment ref="B123" authorId="1" shapeId="0" xr:uid="{D50A85C0-C611-4915-8371-9F78830A2F89}">
      <text>
        <r>
          <rPr>
            <sz val="9"/>
            <color indexed="81"/>
            <rFont val="Tahoma"/>
            <family val="2"/>
          </rPr>
          <t>(24 hours)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Giovanni Anglani</author>
    <author>Chrysoula Litina</author>
  </authors>
  <commentList>
    <comment ref="B6" authorId="0" shapeId="0" xr:uid="{AC0C36F4-A8C2-4CBF-8E62-8CDA358AEA4B}">
      <text>
        <r>
          <rPr>
            <sz val="9"/>
            <color indexed="81"/>
            <rFont val="Tahoma"/>
            <charset val="1"/>
          </rPr>
          <t>Measuring day (crack width)
Measuring day (sorptivity):
20/09/2019</t>
        </r>
      </text>
    </comment>
    <comment ref="B30" authorId="0" shapeId="0" xr:uid="{CA62439A-3E5F-4912-A481-5619939ED01E}">
      <text>
        <r>
          <rPr>
            <sz val="9"/>
            <color indexed="81"/>
            <rFont val="Tahoma"/>
            <family val="2"/>
          </rPr>
          <t>Width: 4 mm</t>
        </r>
      </text>
    </comment>
    <comment ref="B31" authorId="1" shapeId="0" xr:uid="{0C837189-94C8-438E-9132-FD7E19FF2D1B}">
      <text>
        <r>
          <rPr>
            <b/>
            <sz val="9"/>
            <color indexed="81"/>
            <rFont val="Tahoma"/>
            <family val="2"/>
          </rPr>
          <t>Measure accordingly and insert value of the width of the area around the notch left uncovered by tape</t>
        </r>
      </text>
    </comment>
    <comment ref="B54" authorId="1" shapeId="0" xr:uid="{31926C85-29FF-45B7-AA8E-CE9253319D57}">
      <text>
        <r>
          <rPr>
            <sz val="9"/>
            <color indexed="81"/>
            <rFont val="Tahoma"/>
            <family val="2"/>
          </rPr>
          <t>(24 hours)</t>
        </r>
      </text>
    </comment>
    <comment ref="B78" authorId="1" shapeId="0" xr:uid="{D46A42F2-5B62-4764-AB53-3D17638C522A}">
      <text>
        <r>
          <rPr>
            <sz val="9"/>
            <color indexed="81"/>
            <rFont val="Tahoma"/>
            <family val="2"/>
          </rPr>
          <t>(24 hours)</t>
        </r>
      </text>
    </comment>
    <comment ref="B102" authorId="1" shapeId="0" xr:uid="{6A0CFF44-CBD3-4F58-A8BD-D233B356D3E1}">
      <text>
        <r>
          <rPr>
            <sz val="9"/>
            <color indexed="81"/>
            <rFont val="Tahoma"/>
            <family val="2"/>
          </rPr>
          <t>(24 hours)</t>
        </r>
      </text>
    </comment>
    <comment ref="B123" authorId="1" shapeId="0" xr:uid="{ECEE9EEE-A33C-4BBC-A268-EDD19258A8C8}">
      <text>
        <r>
          <rPr>
            <sz val="9"/>
            <color indexed="81"/>
            <rFont val="Tahoma"/>
            <family val="2"/>
          </rPr>
          <t>(24 hours)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Giovanni Anglani</author>
    <author>Chrysoula Litina</author>
  </authors>
  <commentList>
    <comment ref="B6" authorId="0" shapeId="0" xr:uid="{8666AFA9-2C47-43D0-A43A-54AB7383644E}">
      <text>
        <r>
          <rPr>
            <sz val="9"/>
            <color indexed="81"/>
            <rFont val="Tahoma"/>
            <charset val="1"/>
          </rPr>
          <t>Measuring day (crack width)
Measuring day (sorptivity):
12/12/2019</t>
        </r>
      </text>
    </comment>
    <comment ref="B30" authorId="0" shapeId="0" xr:uid="{0A6C91F7-BAF9-417D-B6A3-6BC4556471A5}">
      <text>
        <r>
          <rPr>
            <sz val="9"/>
            <color indexed="81"/>
            <rFont val="Tahoma"/>
            <family val="2"/>
          </rPr>
          <t>Width: 4 mm</t>
        </r>
      </text>
    </comment>
    <comment ref="B31" authorId="1" shapeId="0" xr:uid="{A78D4422-8D04-4C03-A313-0DAE87352E6F}">
      <text>
        <r>
          <rPr>
            <b/>
            <sz val="9"/>
            <color indexed="81"/>
            <rFont val="Tahoma"/>
            <family val="2"/>
          </rPr>
          <t>Measure accordingly and insert value of the width of the area around the notch left uncovered by tape</t>
        </r>
      </text>
    </comment>
    <comment ref="B54" authorId="1" shapeId="0" xr:uid="{FF90BB1D-067F-457F-9968-9E503B987653}">
      <text>
        <r>
          <rPr>
            <sz val="9"/>
            <color indexed="81"/>
            <rFont val="Tahoma"/>
            <family val="2"/>
          </rPr>
          <t>(24 hours)</t>
        </r>
      </text>
    </comment>
    <comment ref="B78" authorId="1" shapeId="0" xr:uid="{06CEC2B1-8D50-4E5F-93D4-AE3E8A4827C3}">
      <text>
        <r>
          <rPr>
            <sz val="9"/>
            <color indexed="81"/>
            <rFont val="Tahoma"/>
            <family val="2"/>
          </rPr>
          <t>(24 hours)</t>
        </r>
      </text>
    </comment>
    <comment ref="B102" authorId="1" shapeId="0" xr:uid="{1569F15F-308A-417D-B95C-D0789D77630C}">
      <text>
        <r>
          <rPr>
            <sz val="9"/>
            <color indexed="81"/>
            <rFont val="Tahoma"/>
            <family val="2"/>
          </rPr>
          <t>(24 hours)</t>
        </r>
      </text>
    </comment>
    <comment ref="B123" authorId="1" shapeId="0" xr:uid="{69A86FBF-FEC5-4020-A18A-3F965B68C1FB}">
      <text>
        <r>
          <rPr>
            <sz val="9"/>
            <color indexed="81"/>
            <rFont val="Tahoma"/>
            <family val="2"/>
          </rPr>
          <t>(24 hours)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Giovanni Anglani</author>
    <author>Chrysoula Litina</author>
  </authors>
  <commentList>
    <comment ref="B6" authorId="0" shapeId="0" xr:uid="{7B40665B-198E-46CB-B268-6FEFEE0F9290}">
      <text>
        <r>
          <rPr>
            <sz val="9"/>
            <color indexed="81"/>
            <rFont val="Tahoma"/>
            <charset val="1"/>
          </rPr>
          <t>Measuring day (crack width)
Measuring day (sorptivity):
20/07/2020
The measurements were delayed due to the COVID-19 emergency, however the prisms were taken out from water in March respecting the healing time</t>
        </r>
      </text>
    </comment>
    <comment ref="B30" authorId="0" shapeId="0" xr:uid="{B780C414-7A5C-4832-92C7-AD28ACCDA8DD}">
      <text>
        <r>
          <rPr>
            <sz val="9"/>
            <color indexed="81"/>
            <rFont val="Tahoma"/>
            <family val="2"/>
          </rPr>
          <t>Width: 4 mm</t>
        </r>
      </text>
    </comment>
    <comment ref="B31" authorId="1" shapeId="0" xr:uid="{91CAE295-6D31-4789-8D8E-6A308E0DCC85}">
      <text>
        <r>
          <rPr>
            <b/>
            <sz val="9"/>
            <color indexed="81"/>
            <rFont val="Tahoma"/>
            <family val="2"/>
          </rPr>
          <t>Measure accordingly and insert value of the width of the area around the notch left uncovered by tape</t>
        </r>
      </text>
    </comment>
    <comment ref="B54" authorId="1" shapeId="0" xr:uid="{D8185BE0-ABE6-4D8B-90B9-27E27305848B}">
      <text>
        <r>
          <rPr>
            <sz val="9"/>
            <color indexed="81"/>
            <rFont val="Tahoma"/>
            <family val="2"/>
          </rPr>
          <t>(24 hours)</t>
        </r>
      </text>
    </comment>
    <comment ref="B78" authorId="1" shapeId="0" xr:uid="{AF5CAE6E-9F32-474D-AD33-CDD61AAD784F}">
      <text>
        <r>
          <rPr>
            <sz val="9"/>
            <color indexed="81"/>
            <rFont val="Tahoma"/>
            <family val="2"/>
          </rPr>
          <t>(24 hours)</t>
        </r>
      </text>
    </comment>
    <comment ref="B102" authorId="1" shapeId="0" xr:uid="{6765ECA3-A9D1-4051-B2A0-5ECEA8B3BAC6}">
      <text>
        <r>
          <rPr>
            <sz val="9"/>
            <color indexed="81"/>
            <rFont val="Tahoma"/>
            <family val="2"/>
          </rPr>
          <t>(24 hours)</t>
        </r>
      </text>
    </comment>
    <comment ref="B123" authorId="1" shapeId="0" xr:uid="{1E688416-DA1C-4A3F-AE65-3FE428CE75B7}">
      <text>
        <r>
          <rPr>
            <sz val="9"/>
            <color indexed="81"/>
            <rFont val="Tahoma"/>
            <family val="2"/>
          </rPr>
          <t>(24 hours)</t>
        </r>
      </text>
    </comment>
  </commentList>
</comments>
</file>

<file path=xl/sharedStrings.xml><?xml version="1.0" encoding="utf-8"?>
<sst xmlns="http://schemas.openxmlformats.org/spreadsheetml/2006/main" count="472" uniqueCount="40">
  <si>
    <t>Area (mm2)</t>
  </si>
  <si>
    <t>Inflitration</t>
  </si>
  <si>
    <t>Time (min)</t>
  </si>
  <si>
    <t>Sorptivity</t>
  </si>
  <si>
    <t>CRACKED-REF</t>
  </si>
  <si>
    <t>Prism 1</t>
  </si>
  <si>
    <t>Prism 2</t>
  </si>
  <si>
    <t>Prism 3</t>
  </si>
  <si>
    <t>Sample width (mm)</t>
  </si>
  <si>
    <t>Notch area width (mm)</t>
  </si>
  <si>
    <t>Loc 1</t>
  </si>
  <si>
    <t>Loc 2</t>
  </si>
  <si>
    <t>general mean</t>
  </si>
  <si>
    <t>general std</t>
  </si>
  <si>
    <t>! Distances in µm!</t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</si>
  <si>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0</t>
    </r>
    <r>
      <rPr>
        <sz val="18"/>
        <color theme="1"/>
        <rFont val="Calibri"/>
        <family val="2"/>
        <scheme val="minor"/>
      </rPr>
      <t xml:space="preserve"> days from cracking </t>
    </r>
  </si>
  <si>
    <t>CRACKED-ADDitions</t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</si>
  <si>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28</t>
    </r>
    <r>
      <rPr>
        <sz val="18"/>
        <color theme="1"/>
        <rFont val="Calibri"/>
        <family val="2"/>
        <scheme val="minor"/>
      </rPr>
      <t xml:space="preserve"> days from cracking </t>
    </r>
  </si>
  <si>
    <t>Casting day</t>
  </si>
  <si>
    <t>Cracking day</t>
  </si>
  <si>
    <t>Measuring day</t>
  </si>
  <si>
    <t>3 months of healing</t>
  </si>
  <si>
    <t>6 months of healing</t>
  </si>
  <si>
    <t>28 days of healing</t>
  </si>
  <si>
    <t>0 days of healing</t>
  </si>
  <si>
    <t>Sorptivity values prisms summary of results</t>
  </si>
  <si>
    <t>UNCRACKED-REF</t>
  </si>
  <si>
    <t>Loc 3</t>
  </si>
  <si>
    <t>Loc 4</t>
  </si>
  <si>
    <t>Notch depth (mm)</t>
  </si>
  <si>
    <t>Mass (gr)</t>
  </si>
  <si>
    <t>UNCRACKED-ADDitions</t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</si>
  <si>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3 months</t>
    </r>
    <r>
      <rPr>
        <sz val="18"/>
        <color theme="1"/>
        <rFont val="Calibri"/>
        <family val="2"/>
        <scheme val="minor"/>
      </rPr>
      <t xml:space="preserve"> from cracking </t>
    </r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</si>
  <si>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6 months</t>
    </r>
    <r>
      <rPr>
        <sz val="18"/>
        <color theme="1"/>
        <rFont val="Calibri"/>
        <family val="2"/>
        <scheme val="minor"/>
      </rPr>
      <t xml:space="preserve"> from cracking </t>
    </r>
  </si>
  <si>
    <t>RRT 2</t>
  </si>
  <si>
    <t>Prism 4</t>
  </si>
  <si>
    <t>Prism 5</t>
  </si>
  <si>
    <t>Prism 6</t>
  </si>
  <si>
    <t>CRACKED-ADDitions - cont.</t>
  </si>
  <si>
    <t>Lab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</si>
</sst>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sz val="11"/>
      <color theme="5"/>
      <name val="Calibri"/>
      <family val="2"/>
      <scheme val="minor"/>
    </font>
    <font>
      <sz val="11"/>
      <color theme="6"/>
      <name val="Calibri"/>
      <family val="2"/>
      <scheme val="minor"/>
    </font>
    <font>
      <sz val="11"/>
      <color theme="4"/>
      <name val="Calibri"/>
      <family val="2"/>
      <scheme val="minor"/>
    </font>
    <font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BDB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164" fontId="0" fillId="0" borderId="0" xfId="0" applyNumberFormat="1"/>
    <xf numFmtId="0" fontId="3" fillId="0" borderId="0" xfId="0" applyFont="1"/>
    <xf numFmtId="0" fontId="0" fillId="2" borderId="0" xfId="0" applyFill="1"/>
    <xf numFmtId="0" fontId="2" fillId="2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2" fillId="5" borderId="0" xfId="0" applyFont="1" applyFill="1"/>
    <xf numFmtId="0" fontId="7" fillId="0" borderId="0" xfId="0" applyFont="1"/>
    <xf numFmtId="0" fontId="2" fillId="7" borderId="0" xfId="0" applyFont="1" applyFill="1"/>
    <xf numFmtId="0" fontId="0" fillId="7" borderId="0" xfId="0" applyFont="1" applyFill="1" applyAlignment="1">
      <alignment horizontal="right"/>
    </xf>
    <xf numFmtId="0" fontId="2" fillId="7" borderId="0" xfId="0" applyFont="1" applyFill="1" applyAlignment="1">
      <alignment horizontal="right"/>
    </xf>
    <xf numFmtId="0" fontId="2" fillId="8" borderId="0" xfId="0" applyFont="1" applyFill="1"/>
    <xf numFmtId="14" fontId="0" fillId="0" borderId="0" xfId="0" applyNumberFormat="1"/>
    <xf numFmtId="0" fontId="0" fillId="0" borderId="0" xfId="0" applyFill="1"/>
    <xf numFmtId="0" fontId="2" fillId="0" borderId="0" xfId="0" applyFont="1" applyFill="1"/>
    <xf numFmtId="14" fontId="0" fillId="9" borderId="1" xfId="0" applyNumberFormat="1" applyFill="1" applyBorder="1" applyAlignment="1">
      <alignment horizontal="center" vertical="center"/>
    </xf>
    <xf numFmtId="14" fontId="0" fillId="10" borderId="3" xfId="0" applyNumberForma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right"/>
    </xf>
    <xf numFmtId="0" fontId="2" fillId="10" borderId="3" xfId="0" applyFont="1" applyFill="1" applyBorder="1"/>
    <xf numFmtId="0" fontId="0" fillId="7" borderId="3" xfId="0" applyFont="1" applyFill="1" applyBorder="1" applyAlignment="1">
      <alignment horizontal="right"/>
    </xf>
    <xf numFmtId="0" fontId="0" fillId="10" borderId="3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2" fillId="11" borderId="0" xfId="0" applyFont="1" applyFill="1"/>
    <xf numFmtId="0" fontId="8" fillId="0" borderId="3" xfId="0" applyFont="1" applyBorder="1"/>
    <xf numFmtId="0" fontId="8" fillId="10" borderId="3" xfId="0" applyFont="1" applyFill="1" applyBorder="1"/>
    <xf numFmtId="0" fontId="1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10" borderId="3" xfId="0" applyFill="1" applyBorder="1" applyAlignment="1">
      <alignment horizontal="center" vertical="center"/>
    </xf>
    <xf numFmtId="0" fontId="8" fillId="0" borderId="0" xfId="0" applyFont="1"/>
    <xf numFmtId="0" fontId="2" fillId="6" borderId="0" xfId="0" applyFont="1" applyFill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0" fillId="10" borderId="2" xfId="0" applyNumberForma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11" borderId="3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0" fillId="9" borderId="3" xfId="0" applyNumberFormat="1" applyFill="1" applyBorder="1" applyAlignment="1">
      <alignment horizontal="center" vertical="center"/>
    </xf>
    <xf numFmtId="0" fontId="6" fillId="0" borderId="0" xfId="0" applyFont="1" applyBorder="1"/>
    <xf numFmtId="0" fontId="0" fillId="0" borderId="0" xfId="0" applyBorder="1"/>
    <xf numFmtId="0" fontId="3" fillId="4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'Cracking day'!$G$61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day'!$A$62:$A$78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day'!$G$62:$G$78</c:f>
              <c:numCache>
                <c:formatCode>General</c:formatCode>
                <c:ptCount val="17"/>
                <c:pt idx="0">
                  <c:v>0</c:v>
                </c:pt>
                <c:pt idx="1">
                  <c:v>2.1471514457486403</c:v>
                </c:pt>
                <c:pt idx="2">
                  <c:v>5.0100200400801604</c:v>
                </c:pt>
                <c:pt idx="3">
                  <c:v>5.7257371886630404</c:v>
                </c:pt>
                <c:pt idx="4">
                  <c:v>7.1571714858288003</c:v>
                </c:pt>
                <c:pt idx="5">
                  <c:v>7.8728886344116802</c:v>
                </c:pt>
                <c:pt idx="6">
                  <c:v>8.588605782994561</c:v>
                </c:pt>
                <c:pt idx="7">
                  <c:v>10.020040080160321</c:v>
                </c:pt>
                <c:pt idx="8">
                  <c:v>11.451474377326081</c:v>
                </c:pt>
                <c:pt idx="9">
                  <c:v>12.167191525908962</c:v>
                </c:pt>
                <c:pt idx="10">
                  <c:v>13.598625823074721</c:v>
                </c:pt>
                <c:pt idx="11">
                  <c:v>14.314342971657601</c:v>
                </c:pt>
                <c:pt idx="12">
                  <c:v>15.030060120240481</c:v>
                </c:pt>
                <c:pt idx="13">
                  <c:v>15.74577726882336</c:v>
                </c:pt>
                <c:pt idx="14">
                  <c:v>17.177211565989122</c:v>
                </c:pt>
                <c:pt idx="15">
                  <c:v>17.892928714572001</c:v>
                </c:pt>
                <c:pt idx="16">
                  <c:v>33.638705983395361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1B-4F66-A90A-7DD438CE637B}"/>
            </c:ext>
          </c:extLst>
        </c:ser>
        <c:ser>
          <c:idx val="1"/>
          <c:order val="1"/>
          <c:tx>
            <c:strRef>
              <c:f>'Cracking day'!$H$61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day'!$A$62:$A$78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day'!$H$62:$H$78</c:f>
              <c:numCache>
                <c:formatCode>General</c:formatCode>
                <c:ptCount val="17"/>
                <c:pt idx="0">
                  <c:v>0</c:v>
                </c:pt>
                <c:pt idx="1">
                  <c:v>2.1471514457486403</c:v>
                </c:pt>
                <c:pt idx="2">
                  <c:v>5.0100200400801604</c:v>
                </c:pt>
                <c:pt idx="3">
                  <c:v>6.4414543372459203</c:v>
                </c:pt>
                <c:pt idx="4">
                  <c:v>7.1571714858288003</c:v>
                </c:pt>
                <c:pt idx="5">
                  <c:v>7.8728886344116802</c:v>
                </c:pt>
                <c:pt idx="6">
                  <c:v>9.3043229315774401</c:v>
                </c:pt>
                <c:pt idx="7">
                  <c:v>10.020040080160321</c:v>
                </c:pt>
                <c:pt idx="8">
                  <c:v>11.451474377326081</c:v>
                </c:pt>
                <c:pt idx="9">
                  <c:v>12.167191525908962</c:v>
                </c:pt>
                <c:pt idx="10">
                  <c:v>12.167191525908962</c:v>
                </c:pt>
                <c:pt idx="11">
                  <c:v>13.598625823074721</c:v>
                </c:pt>
                <c:pt idx="12">
                  <c:v>13.598625823074721</c:v>
                </c:pt>
                <c:pt idx="13">
                  <c:v>14.314342971657601</c:v>
                </c:pt>
                <c:pt idx="14">
                  <c:v>15.030060120240481</c:v>
                </c:pt>
                <c:pt idx="15">
                  <c:v>15.74577726882336</c:v>
                </c:pt>
                <c:pt idx="16">
                  <c:v>28.628685943315201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1B-4F66-A90A-7DD438CE637B}"/>
            </c:ext>
          </c:extLst>
        </c:ser>
        <c:ser>
          <c:idx val="2"/>
          <c:order val="2"/>
          <c:tx>
            <c:strRef>
              <c:f>'Cracking day'!$I$61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day'!$A$62:$A$78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day'!$I$62:$I$78</c:f>
              <c:numCache>
                <c:formatCode>General</c:formatCode>
                <c:ptCount val="17"/>
                <c:pt idx="0">
                  <c:v>0</c:v>
                </c:pt>
                <c:pt idx="1">
                  <c:v>2.8628685943315202</c:v>
                </c:pt>
                <c:pt idx="2">
                  <c:v>5.0100200400801604</c:v>
                </c:pt>
                <c:pt idx="3">
                  <c:v>6.4414543372459203</c:v>
                </c:pt>
                <c:pt idx="4">
                  <c:v>7.8728886344116802</c:v>
                </c:pt>
                <c:pt idx="5">
                  <c:v>7.8728886344116802</c:v>
                </c:pt>
                <c:pt idx="6">
                  <c:v>9.3043229315774401</c:v>
                </c:pt>
                <c:pt idx="7">
                  <c:v>10.020040080160321</c:v>
                </c:pt>
                <c:pt idx="8">
                  <c:v>10.7357572287432</c:v>
                </c:pt>
                <c:pt idx="9">
                  <c:v>11.451474377326081</c:v>
                </c:pt>
                <c:pt idx="10">
                  <c:v>12.167191525908962</c:v>
                </c:pt>
                <c:pt idx="11">
                  <c:v>12.882908674491841</c:v>
                </c:pt>
                <c:pt idx="12">
                  <c:v>12.882908674491841</c:v>
                </c:pt>
                <c:pt idx="13">
                  <c:v>14.314342971657601</c:v>
                </c:pt>
                <c:pt idx="14">
                  <c:v>14.314342971657601</c:v>
                </c:pt>
                <c:pt idx="15">
                  <c:v>15.030060120240481</c:v>
                </c:pt>
                <c:pt idx="16">
                  <c:v>29.344403091898084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1B-4F66-A90A-7DD438CE6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'3m healing'!$G$37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0328189045302465"/>
                  <c:y val="0.171200666853059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'3m healing'!$A$38:$A$54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healing'!$G$38:$G$54</c:f>
              <c:numCache>
                <c:formatCode>General</c:formatCode>
                <c:ptCount val="17"/>
                <c:pt idx="0">
                  <c:v>0</c:v>
                </c:pt>
                <c:pt idx="1">
                  <c:v>0.71571714858288005</c:v>
                </c:pt>
                <c:pt idx="2">
                  <c:v>1.4314342971657601</c:v>
                </c:pt>
                <c:pt idx="3">
                  <c:v>2.1471514457486403</c:v>
                </c:pt>
                <c:pt idx="4">
                  <c:v>2.8628685943315202</c:v>
                </c:pt>
                <c:pt idx="5">
                  <c:v>3.5785857429144001</c:v>
                </c:pt>
                <c:pt idx="6">
                  <c:v>4.2943028914972805</c:v>
                </c:pt>
                <c:pt idx="7">
                  <c:v>5.0100200400801604</c:v>
                </c:pt>
                <c:pt idx="8">
                  <c:v>6.4414543372459203</c:v>
                </c:pt>
                <c:pt idx="9">
                  <c:v>7.1571714858288003</c:v>
                </c:pt>
                <c:pt idx="10">
                  <c:v>7.8728886344116802</c:v>
                </c:pt>
                <c:pt idx="11">
                  <c:v>8.588605782994561</c:v>
                </c:pt>
                <c:pt idx="12">
                  <c:v>9.3043229315774401</c:v>
                </c:pt>
                <c:pt idx="13">
                  <c:v>10.020040080160321</c:v>
                </c:pt>
                <c:pt idx="14">
                  <c:v>11.451474377326081</c:v>
                </c:pt>
                <c:pt idx="15">
                  <c:v>11.451474377326081</c:v>
                </c:pt>
                <c:pt idx="16">
                  <c:v>31.491554537646721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4F1-48E4-BC37-488AF3DA851D}"/>
            </c:ext>
          </c:extLst>
        </c:ser>
        <c:ser>
          <c:idx val="1"/>
          <c:order val="1"/>
          <c:tx>
            <c:strRef>
              <c:f>'3m healing'!$H$37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5206873987087289E-2"/>
                  <c:y val="0.176949645638468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healing'!$A$38:$A$54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healing'!$H$38:$H$54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0.71571714858288005</c:v>
                </c:pt>
                <c:pt idx="4">
                  <c:v>1.4314342971657601</c:v>
                </c:pt>
                <c:pt idx="5">
                  <c:v>2.1471514457486403</c:v>
                </c:pt>
                <c:pt idx="6">
                  <c:v>2.1471514457486403</c:v>
                </c:pt>
                <c:pt idx="7">
                  <c:v>2.1471514457486403</c:v>
                </c:pt>
                <c:pt idx="8">
                  <c:v>2.8628685943315202</c:v>
                </c:pt>
                <c:pt idx="9">
                  <c:v>2.8628685943315202</c:v>
                </c:pt>
                <c:pt idx="10">
                  <c:v>3.5785857429144001</c:v>
                </c:pt>
                <c:pt idx="11">
                  <c:v>3.5785857429144001</c:v>
                </c:pt>
                <c:pt idx="12">
                  <c:v>4.2943028914972805</c:v>
                </c:pt>
                <c:pt idx="13">
                  <c:v>4.2943028914972805</c:v>
                </c:pt>
                <c:pt idx="14">
                  <c:v>5.0100200400801604</c:v>
                </c:pt>
                <c:pt idx="15">
                  <c:v>5.0100200400801604</c:v>
                </c:pt>
                <c:pt idx="16">
                  <c:v>14.314342971657601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4F1-48E4-BC37-488AF3DA851D}"/>
            </c:ext>
          </c:extLst>
        </c:ser>
        <c:ser>
          <c:idx val="2"/>
          <c:order val="2"/>
          <c:tx>
            <c:strRef>
              <c:f>'3m healing'!$I$37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199040677082186"/>
                  <c:y val="8.18861163285072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healing'!$A$38:$A$54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healing'!$I$38:$I$54</c:f>
              <c:numCache>
                <c:formatCode>General</c:formatCode>
                <c:ptCount val="17"/>
                <c:pt idx="0">
                  <c:v>0</c:v>
                </c:pt>
                <c:pt idx="1">
                  <c:v>0.71571714858288005</c:v>
                </c:pt>
                <c:pt idx="2">
                  <c:v>1.4314342971657601</c:v>
                </c:pt>
                <c:pt idx="3">
                  <c:v>2.1471514457486403</c:v>
                </c:pt>
                <c:pt idx="4">
                  <c:v>2.8628685943315202</c:v>
                </c:pt>
                <c:pt idx="5">
                  <c:v>3.5785857429144001</c:v>
                </c:pt>
                <c:pt idx="6">
                  <c:v>4.2943028914972805</c:v>
                </c:pt>
                <c:pt idx="7">
                  <c:v>5.0100200400801604</c:v>
                </c:pt>
                <c:pt idx="8">
                  <c:v>5.7257371886630404</c:v>
                </c:pt>
                <c:pt idx="9">
                  <c:v>6.4414543372459203</c:v>
                </c:pt>
                <c:pt idx="10">
                  <c:v>7.8728886344116802</c:v>
                </c:pt>
                <c:pt idx="11">
                  <c:v>8.588605782994561</c:v>
                </c:pt>
                <c:pt idx="12">
                  <c:v>9.3043229315774401</c:v>
                </c:pt>
                <c:pt idx="13">
                  <c:v>10.020040080160321</c:v>
                </c:pt>
                <c:pt idx="14">
                  <c:v>10.7357572287432</c:v>
                </c:pt>
                <c:pt idx="15">
                  <c:v>11.451474377326081</c:v>
                </c:pt>
                <c:pt idx="16">
                  <c:v>27.912968794732322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4F1-48E4-BC37-488AF3DA85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'3m healing'!$G$61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healing'!$A$86:$A$102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healing'!$G$86:$G$102</c:f>
              <c:numCache>
                <c:formatCode>General</c:formatCode>
                <c:ptCount val="17"/>
                <c:pt idx="0">
                  <c:v>0</c:v>
                </c:pt>
                <c:pt idx="1">
                  <c:v>1.4314342971657601</c:v>
                </c:pt>
                <c:pt idx="2">
                  <c:v>4.2943028914972805</c:v>
                </c:pt>
                <c:pt idx="3">
                  <c:v>5.7257371886630404</c:v>
                </c:pt>
                <c:pt idx="4">
                  <c:v>7.1571714858288003</c:v>
                </c:pt>
                <c:pt idx="5">
                  <c:v>7.8728886344116802</c:v>
                </c:pt>
                <c:pt idx="6">
                  <c:v>8.588605782994561</c:v>
                </c:pt>
                <c:pt idx="7">
                  <c:v>9.3043229315774401</c:v>
                </c:pt>
                <c:pt idx="8">
                  <c:v>10.7357572287432</c:v>
                </c:pt>
                <c:pt idx="9">
                  <c:v>11.451474377326081</c:v>
                </c:pt>
                <c:pt idx="10">
                  <c:v>12.167191525908962</c:v>
                </c:pt>
                <c:pt idx="11">
                  <c:v>12.882908674491841</c:v>
                </c:pt>
                <c:pt idx="12">
                  <c:v>13.598625823074721</c:v>
                </c:pt>
                <c:pt idx="13">
                  <c:v>14.314342971657601</c:v>
                </c:pt>
                <c:pt idx="14">
                  <c:v>15.74577726882336</c:v>
                </c:pt>
                <c:pt idx="15">
                  <c:v>15.74577726882336</c:v>
                </c:pt>
                <c:pt idx="16">
                  <c:v>38.648726023475525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C5C-44CE-8350-635BB0B92C49}"/>
            </c:ext>
          </c:extLst>
        </c:ser>
        <c:ser>
          <c:idx val="1"/>
          <c:order val="1"/>
          <c:tx>
            <c:strRef>
              <c:f>'3m healing'!$H$61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healing'!$A$86:$A$102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healing'!$H$86:$H$102</c:f>
              <c:numCache>
                <c:formatCode>General</c:formatCode>
                <c:ptCount val="17"/>
                <c:pt idx="0">
                  <c:v>0</c:v>
                </c:pt>
                <c:pt idx="1">
                  <c:v>1.4314342971657601</c:v>
                </c:pt>
                <c:pt idx="2">
                  <c:v>3.5785857429144001</c:v>
                </c:pt>
                <c:pt idx="3">
                  <c:v>5.0100200400801604</c:v>
                </c:pt>
                <c:pt idx="4">
                  <c:v>6.4414543372459203</c:v>
                </c:pt>
                <c:pt idx="5">
                  <c:v>7.1571714858288003</c:v>
                </c:pt>
                <c:pt idx="6">
                  <c:v>7.8728886344116802</c:v>
                </c:pt>
                <c:pt idx="7">
                  <c:v>9.3043229315774401</c:v>
                </c:pt>
                <c:pt idx="8">
                  <c:v>10.020040080160321</c:v>
                </c:pt>
                <c:pt idx="9">
                  <c:v>10.7357572287432</c:v>
                </c:pt>
                <c:pt idx="10">
                  <c:v>12.167191525908962</c:v>
                </c:pt>
                <c:pt idx="11">
                  <c:v>12.882908674491841</c:v>
                </c:pt>
                <c:pt idx="12">
                  <c:v>14.314342971657601</c:v>
                </c:pt>
                <c:pt idx="13">
                  <c:v>15.74577726882336</c:v>
                </c:pt>
                <c:pt idx="14">
                  <c:v>16.461494417406239</c:v>
                </c:pt>
                <c:pt idx="15">
                  <c:v>17.892928714572001</c:v>
                </c:pt>
                <c:pt idx="16">
                  <c:v>50.81591754938448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C5C-44CE-8350-635BB0B92C49}"/>
            </c:ext>
          </c:extLst>
        </c:ser>
        <c:ser>
          <c:idx val="2"/>
          <c:order val="2"/>
          <c:tx>
            <c:strRef>
              <c:f>'3m healing'!$I$61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healing'!$A$86:$A$102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healing'!$I$86:$I$102</c:f>
              <c:numCache>
                <c:formatCode>General</c:formatCode>
                <c:ptCount val="17"/>
                <c:pt idx="0">
                  <c:v>0</c:v>
                </c:pt>
                <c:pt idx="1">
                  <c:v>1.4314342971657601</c:v>
                </c:pt>
                <c:pt idx="2">
                  <c:v>3.5785857429144001</c:v>
                </c:pt>
                <c:pt idx="3">
                  <c:v>5.0100200400801604</c:v>
                </c:pt>
                <c:pt idx="4">
                  <c:v>5.7257371886630404</c:v>
                </c:pt>
                <c:pt idx="5">
                  <c:v>6.4414543372459203</c:v>
                </c:pt>
                <c:pt idx="6">
                  <c:v>7.8728886344116802</c:v>
                </c:pt>
                <c:pt idx="7">
                  <c:v>8.588605782994561</c:v>
                </c:pt>
                <c:pt idx="8">
                  <c:v>10.020040080160321</c:v>
                </c:pt>
                <c:pt idx="9">
                  <c:v>10.7357572287432</c:v>
                </c:pt>
                <c:pt idx="10">
                  <c:v>12.167191525908962</c:v>
                </c:pt>
                <c:pt idx="11">
                  <c:v>12.882908674491841</c:v>
                </c:pt>
                <c:pt idx="12">
                  <c:v>13.598625823074721</c:v>
                </c:pt>
                <c:pt idx="13">
                  <c:v>14.314342971657601</c:v>
                </c:pt>
                <c:pt idx="14">
                  <c:v>15.74577726882336</c:v>
                </c:pt>
                <c:pt idx="15">
                  <c:v>16.461494417406239</c:v>
                </c:pt>
                <c:pt idx="16">
                  <c:v>37.21729172630976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C5C-44CE-8350-635BB0B92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'3m healing'!$G$61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healing'!$A$107:$A$123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healing'!$G$107:$G$123</c:f>
              <c:numCache>
                <c:formatCode>General</c:formatCode>
                <c:ptCount val="17"/>
                <c:pt idx="0">
                  <c:v>0</c:v>
                </c:pt>
                <c:pt idx="1">
                  <c:v>1.4314342971657601</c:v>
                </c:pt>
                <c:pt idx="2">
                  <c:v>3.5785857429144001</c:v>
                </c:pt>
                <c:pt idx="3">
                  <c:v>5.0100200400801604</c:v>
                </c:pt>
                <c:pt idx="4">
                  <c:v>5.7257371886630404</c:v>
                </c:pt>
                <c:pt idx="5">
                  <c:v>7.1571714858288003</c:v>
                </c:pt>
                <c:pt idx="6">
                  <c:v>7.8728886344116802</c:v>
                </c:pt>
                <c:pt idx="7">
                  <c:v>9.3043229315774401</c:v>
                </c:pt>
                <c:pt idx="8">
                  <c:v>10.020040080160321</c:v>
                </c:pt>
                <c:pt idx="9">
                  <c:v>11.451474377326081</c:v>
                </c:pt>
                <c:pt idx="10">
                  <c:v>12.882908674491841</c:v>
                </c:pt>
                <c:pt idx="11">
                  <c:v>13.598625823074721</c:v>
                </c:pt>
                <c:pt idx="12">
                  <c:v>15.030060120240481</c:v>
                </c:pt>
                <c:pt idx="13">
                  <c:v>16.461494417406239</c:v>
                </c:pt>
                <c:pt idx="14">
                  <c:v>17.892928714572001</c:v>
                </c:pt>
                <c:pt idx="15">
                  <c:v>19.324363011737763</c:v>
                </c:pt>
                <c:pt idx="16">
                  <c:v>45.09018036072144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10F-4C4B-8F46-D70C94D5A054}"/>
            </c:ext>
          </c:extLst>
        </c:ser>
        <c:ser>
          <c:idx val="1"/>
          <c:order val="1"/>
          <c:tx>
            <c:strRef>
              <c:f>'3m healing'!$H$61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healing'!$A$107:$A$123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healing'!$H$107:$H$123</c:f>
              <c:numCache>
                <c:formatCode>General</c:formatCode>
                <c:ptCount val="17"/>
                <c:pt idx="0">
                  <c:v>0</c:v>
                </c:pt>
                <c:pt idx="1">
                  <c:v>1.4314342971657601</c:v>
                </c:pt>
                <c:pt idx="2">
                  <c:v>4.2943028914972805</c:v>
                </c:pt>
                <c:pt idx="3">
                  <c:v>5.7257371886630404</c:v>
                </c:pt>
                <c:pt idx="4">
                  <c:v>6.4414543372459203</c:v>
                </c:pt>
                <c:pt idx="5">
                  <c:v>7.8728886344116802</c:v>
                </c:pt>
                <c:pt idx="6">
                  <c:v>8.588605782994561</c:v>
                </c:pt>
                <c:pt idx="7">
                  <c:v>10.020040080160321</c:v>
                </c:pt>
                <c:pt idx="8">
                  <c:v>10.7357572287432</c:v>
                </c:pt>
                <c:pt idx="9">
                  <c:v>11.451474377326081</c:v>
                </c:pt>
                <c:pt idx="10">
                  <c:v>12.882908674491841</c:v>
                </c:pt>
                <c:pt idx="11">
                  <c:v>14.314342971657601</c:v>
                </c:pt>
                <c:pt idx="12">
                  <c:v>15.74577726882336</c:v>
                </c:pt>
                <c:pt idx="13">
                  <c:v>17.177211565989122</c:v>
                </c:pt>
                <c:pt idx="14">
                  <c:v>18.60864586315488</c:v>
                </c:pt>
                <c:pt idx="15">
                  <c:v>19.324363011737763</c:v>
                </c:pt>
                <c:pt idx="16">
                  <c:v>48.668766103635846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10F-4C4B-8F46-D70C94D5A054}"/>
            </c:ext>
          </c:extLst>
        </c:ser>
        <c:ser>
          <c:idx val="2"/>
          <c:order val="2"/>
          <c:tx>
            <c:strRef>
              <c:f>'3m healing'!$I$61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healing'!$A$107:$A$123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healing'!$I$107:$I$123</c:f>
              <c:numCache>
                <c:formatCode>General</c:formatCode>
                <c:ptCount val="17"/>
                <c:pt idx="0">
                  <c:v>0</c:v>
                </c:pt>
                <c:pt idx="1">
                  <c:v>1.4314342971657601</c:v>
                </c:pt>
                <c:pt idx="2">
                  <c:v>3.5785857429144001</c:v>
                </c:pt>
                <c:pt idx="3">
                  <c:v>5.7257371886630404</c:v>
                </c:pt>
                <c:pt idx="4">
                  <c:v>7.1571714858288003</c:v>
                </c:pt>
                <c:pt idx="5">
                  <c:v>8.588605782994561</c:v>
                </c:pt>
                <c:pt idx="6">
                  <c:v>10.020040080160321</c:v>
                </c:pt>
                <c:pt idx="7">
                  <c:v>11.451474377326081</c:v>
                </c:pt>
                <c:pt idx="8">
                  <c:v>12.882908674491841</c:v>
                </c:pt>
                <c:pt idx="9">
                  <c:v>14.314342971657601</c:v>
                </c:pt>
                <c:pt idx="10">
                  <c:v>16.461494417406239</c:v>
                </c:pt>
                <c:pt idx="11">
                  <c:v>17.892928714572001</c:v>
                </c:pt>
                <c:pt idx="12">
                  <c:v>19.324363011737763</c:v>
                </c:pt>
                <c:pt idx="13">
                  <c:v>20.755797308903521</c:v>
                </c:pt>
                <c:pt idx="14">
                  <c:v>22.187231606069282</c:v>
                </c:pt>
                <c:pt idx="15">
                  <c:v>23.618665903235041</c:v>
                </c:pt>
                <c:pt idx="16">
                  <c:v>55.825937589464644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10F-4C4B-8F46-D70C94D5A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'6m healing'!$G$61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healing'!$A$62:$A$78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'6m healing'!$G$62:$G$78</c:f>
              <c:numCache>
                <c:formatCode>General</c:formatCode>
                <c:ptCount val="17"/>
                <c:pt idx="0">
                  <c:v>0</c:v>
                </c:pt>
                <c:pt idx="1">
                  <c:v>0.71571714858288005</c:v>
                </c:pt>
                <c:pt idx="2">
                  <c:v>2.1471514457486403</c:v>
                </c:pt>
                <c:pt idx="3">
                  <c:v>2.8628685943315202</c:v>
                </c:pt>
                <c:pt idx="4">
                  <c:v>3.5785857429144001</c:v>
                </c:pt>
                <c:pt idx="5">
                  <c:v>4.2943028914972805</c:v>
                </c:pt>
                <c:pt idx="6">
                  <c:v>5.0100200400801604</c:v>
                </c:pt>
                <c:pt idx="7">
                  <c:v>5.7257371886630404</c:v>
                </c:pt>
                <c:pt idx="8">
                  <c:v>6.4414543372459203</c:v>
                </c:pt>
                <c:pt idx="9">
                  <c:v>7.1571714858288003</c:v>
                </c:pt>
                <c:pt idx="10">
                  <c:v>7.8728886344116802</c:v>
                </c:pt>
                <c:pt idx="11">
                  <c:v>8.588605782994561</c:v>
                </c:pt>
                <c:pt idx="12">
                  <c:v>10.020040080160321</c:v>
                </c:pt>
                <c:pt idx="13">
                  <c:v>10.7357572287432</c:v>
                </c:pt>
                <c:pt idx="14">
                  <c:v>10.7357572287432</c:v>
                </c:pt>
                <c:pt idx="15">
                  <c:v>12.167191525908962</c:v>
                </c:pt>
                <c:pt idx="16">
                  <c:v>35.785857429144002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807-4D77-B36F-EE9DFE0DBCE8}"/>
            </c:ext>
          </c:extLst>
        </c:ser>
        <c:ser>
          <c:idx val="1"/>
          <c:order val="1"/>
          <c:tx>
            <c:strRef>
              <c:f>'6m healing'!$H$61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healing'!$A$62:$A$78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'6m healing'!$H$62:$H$78</c:f>
              <c:numCache>
                <c:formatCode>General</c:formatCode>
                <c:ptCount val="17"/>
                <c:pt idx="0">
                  <c:v>0</c:v>
                </c:pt>
                <c:pt idx="1">
                  <c:v>0.71571714858288005</c:v>
                </c:pt>
                <c:pt idx="2">
                  <c:v>2.1471514457486403</c:v>
                </c:pt>
                <c:pt idx="3">
                  <c:v>2.8628685943315202</c:v>
                </c:pt>
                <c:pt idx="4">
                  <c:v>4.2943028914972805</c:v>
                </c:pt>
                <c:pt idx="5">
                  <c:v>4.2943028914972805</c:v>
                </c:pt>
                <c:pt idx="6">
                  <c:v>5.0100200400801604</c:v>
                </c:pt>
                <c:pt idx="7">
                  <c:v>5.7257371886630404</c:v>
                </c:pt>
                <c:pt idx="8">
                  <c:v>6.4414543372459203</c:v>
                </c:pt>
                <c:pt idx="9">
                  <c:v>7.1571714858288003</c:v>
                </c:pt>
                <c:pt idx="10">
                  <c:v>7.8728886344116802</c:v>
                </c:pt>
                <c:pt idx="11">
                  <c:v>8.588605782994561</c:v>
                </c:pt>
                <c:pt idx="12">
                  <c:v>9.3043229315774401</c:v>
                </c:pt>
                <c:pt idx="13">
                  <c:v>10.7357572287432</c:v>
                </c:pt>
                <c:pt idx="14">
                  <c:v>11.451474377326081</c:v>
                </c:pt>
                <c:pt idx="15">
                  <c:v>12.167191525908962</c:v>
                </c:pt>
                <c:pt idx="16">
                  <c:v>37.933008874892643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807-4D77-B36F-EE9DFE0DBCE8}"/>
            </c:ext>
          </c:extLst>
        </c:ser>
        <c:ser>
          <c:idx val="2"/>
          <c:order val="2"/>
          <c:tx>
            <c:strRef>
              <c:f>'6m healing'!$I$61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healing'!$A$62:$A$78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'6m healing'!$I$62:$I$78</c:f>
              <c:numCache>
                <c:formatCode>General</c:formatCode>
                <c:ptCount val="17"/>
                <c:pt idx="0">
                  <c:v>0</c:v>
                </c:pt>
                <c:pt idx="1">
                  <c:v>0.71571714858288005</c:v>
                </c:pt>
                <c:pt idx="2">
                  <c:v>2.8628685943315202</c:v>
                </c:pt>
                <c:pt idx="3">
                  <c:v>3.5785857429144001</c:v>
                </c:pt>
                <c:pt idx="4">
                  <c:v>5.0100200400801604</c:v>
                </c:pt>
                <c:pt idx="5">
                  <c:v>5.7257371886630404</c:v>
                </c:pt>
                <c:pt idx="6">
                  <c:v>6.4414543372459203</c:v>
                </c:pt>
                <c:pt idx="7">
                  <c:v>7.8728886344116802</c:v>
                </c:pt>
                <c:pt idx="8">
                  <c:v>8.588605782994561</c:v>
                </c:pt>
                <c:pt idx="9">
                  <c:v>9.3043229315774401</c:v>
                </c:pt>
                <c:pt idx="10">
                  <c:v>10.020040080160321</c:v>
                </c:pt>
                <c:pt idx="11">
                  <c:v>11.451474377326081</c:v>
                </c:pt>
                <c:pt idx="12">
                  <c:v>12.882908674491841</c:v>
                </c:pt>
                <c:pt idx="13">
                  <c:v>14.314342971657601</c:v>
                </c:pt>
                <c:pt idx="14">
                  <c:v>15.030060120240481</c:v>
                </c:pt>
                <c:pt idx="15">
                  <c:v>16.461494417406239</c:v>
                </c:pt>
                <c:pt idx="16">
                  <c:v>45.805897509304323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807-4D77-B36F-EE9DFE0DB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'6m healing'!$G$37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0328189045302465"/>
                  <c:y val="0.171200666853059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'6m healing'!$A$38:$A$54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'6m healing'!$G$38:$G$54</c:f>
              <c:numCache>
                <c:formatCode>General</c:formatCode>
                <c:ptCount val="17"/>
                <c:pt idx="0">
                  <c:v>0</c:v>
                </c:pt>
                <c:pt idx="1">
                  <c:v>0.71571714858288005</c:v>
                </c:pt>
                <c:pt idx="2">
                  <c:v>0.71571714858288005</c:v>
                </c:pt>
                <c:pt idx="3">
                  <c:v>0.71571714858288005</c:v>
                </c:pt>
                <c:pt idx="4">
                  <c:v>1.4314342971657601</c:v>
                </c:pt>
                <c:pt idx="5">
                  <c:v>1.4314342971657601</c:v>
                </c:pt>
                <c:pt idx="6">
                  <c:v>2.1471514457486403</c:v>
                </c:pt>
                <c:pt idx="7">
                  <c:v>2.1471514457486403</c:v>
                </c:pt>
                <c:pt idx="8">
                  <c:v>2.8628685943315202</c:v>
                </c:pt>
                <c:pt idx="9">
                  <c:v>3.5785857429144001</c:v>
                </c:pt>
                <c:pt idx="10">
                  <c:v>3.5785857429144001</c:v>
                </c:pt>
                <c:pt idx="11">
                  <c:v>4.2943028914972805</c:v>
                </c:pt>
                <c:pt idx="12">
                  <c:v>5.0100200400801604</c:v>
                </c:pt>
                <c:pt idx="13">
                  <c:v>5.7257371886630404</c:v>
                </c:pt>
                <c:pt idx="14">
                  <c:v>5.7257371886630404</c:v>
                </c:pt>
                <c:pt idx="15">
                  <c:v>6.4414543372459203</c:v>
                </c:pt>
                <c:pt idx="16">
                  <c:v>22.902948754652162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D86-4755-8A44-A39C840A0283}"/>
            </c:ext>
          </c:extLst>
        </c:ser>
        <c:ser>
          <c:idx val="1"/>
          <c:order val="1"/>
          <c:tx>
            <c:strRef>
              <c:f>'6m healing'!$H$37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5206873987087289E-2"/>
                  <c:y val="0.176949645638468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healing'!$A$38:$A$54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'6m healing'!$H$38:$H$54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0.71571714858288005</c:v>
                </c:pt>
                <c:pt idx="3">
                  <c:v>0.71571714858288005</c:v>
                </c:pt>
                <c:pt idx="4">
                  <c:v>1.4314342971657601</c:v>
                </c:pt>
                <c:pt idx="5">
                  <c:v>1.4314342971657601</c:v>
                </c:pt>
                <c:pt idx="6">
                  <c:v>2.1471514457486403</c:v>
                </c:pt>
                <c:pt idx="7">
                  <c:v>2.1471514457486403</c:v>
                </c:pt>
                <c:pt idx="8">
                  <c:v>2.8628685943315202</c:v>
                </c:pt>
                <c:pt idx="9">
                  <c:v>3.5785857429144001</c:v>
                </c:pt>
                <c:pt idx="10">
                  <c:v>3.5785857429144001</c:v>
                </c:pt>
                <c:pt idx="11">
                  <c:v>4.2943028914972805</c:v>
                </c:pt>
                <c:pt idx="12">
                  <c:v>5.7257371886630404</c:v>
                </c:pt>
                <c:pt idx="13">
                  <c:v>6.4414543372459203</c:v>
                </c:pt>
                <c:pt idx="14">
                  <c:v>7.1571714858288003</c:v>
                </c:pt>
                <c:pt idx="15">
                  <c:v>7.8728886344116802</c:v>
                </c:pt>
                <c:pt idx="16">
                  <c:v>33.638705983395361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D86-4755-8A44-A39C840A0283}"/>
            </c:ext>
          </c:extLst>
        </c:ser>
        <c:ser>
          <c:idx val="2"/>
          <c:order val="2"/>
          <c:tx>
            <c:strRef>
              <c:f>'6m healing'!$I$37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199040677082186"/>
                  <c:y val="8.18861163285072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healing'!$A$38:$A$54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'6m healing'!$I$38:$I$54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0.71571714858288005</c:v>
                </c:pt>
                <c:pt idx="3">
                  <c:v>0.71571714858288005</c:v>
                </c:pt>
                <c:pt idx="4">
                  <c:v>1.4314342971657601</c:v>
                </c:pt>
                <c:pt idx="5">
                  <c:v>1.4314342971657601</c:v>
                </c:pt>
                <c:pt idx="6">
                  <c:v>2.1471514457486403</c:v>
                </c:pt>
                <c:pt idx="7">
                  <c:v>2.1471514457486403</c:v>
                </c:pt>
                <c:pt idx="8">
                  <c:v>2.8628685943315202</c:v>
                </c:pt>
                <c:pt idx="9">
                  <c:v>3.5785857429144001</c:v>
                </c:pt>
                <c:pt idx="10">
                  <c:v>3.5785857429144001</c:v>
                </c:pt>
                <c:pt idx="11">
                  <c:v>4.2943028914972805</c:v>
                </c:pt>
                <c:pt idx="12">
                  <c:v>5.0100200400801604</c:v>
                </c:pt>
                <c:pt idx="13">
                  <c:v>5.7257371886630404</c:v>
                </c:pt>
                <c:pt idx="14">
                  <c:v>5.7257371886630404</c:v>
                </c:pt>
                <c:pt idx="15">
                  <c:v>6.4414543372459203</c:v>
                </c:pt>
                <c:pt idx="16">
                  <c:v>20.040080160320642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D86-4755-8A44-A39C840A0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'6m healing'!$G$61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healing'!$A$86:$A$102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'6m healing'!$G$86:$G$102</c:f>
              <c:numCache>
                <c:formatCode>General</c:formatCode>
                <c:ptCount val="17"/>
                <c:pt idx="0">
                  <c:v>0</c:v>
                </c:pt>
                <c:pt idx="1">
                  <c:v>2.1471514457486403</c:v>
                </c:pt>
                <c:pt idx="2">
                  <c:v>4.2943028914972805</c:v>
                </c:pt>
                <c:pt idx="3">
                  <c:v>6.4414543372459203</c:v>
                </c:pt>
                <c:pt idx="4">
                  <c:v>7.8728886344116802</c:v>
                </c:pt>
                <c:pt idx="5">
                  <c:v>9.3043229315774401</c:v>
                </c:pt>
                <c:pt idx="6">
                  <c:v>10.7357572287432</c:v>
                </c:pt>
                <c:pt idx="7">
                  <c:v>11.451474377326081</c:v>
                </c:pt>
                <c:pt idx="8">
                  <c:v>12.882908674491841</c:v>
                </c:pt>
                <c:pt idx="9">
                  <c:v>14.314342971657601</c:v>
                </c:pt>
                <c:pt idx="10">
                  <c:v>15.030060120240481</c:v>
                </c:pt>
                <c:pt idx="11">
                  <c:v>16.461494417406239</c:v>
                </c:pt>
                <c:pt idx="12">
                  <c:v>17.892928714572001</c:v>
                </c:pt>
                <c:pt idx="13">
                  <c:v>18.60864586315488</c:v>
                </c:pt>
                <c:pt idx="14">
                  <c:v>19.324363011737763</c:v>
                </c:pt>
                <c:pt idx="15">
                  <c:v>20.755797308903521</c:v>
                </c:pt>
                <c:pt idx="16">
                  <c:v>40.080160320641284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F60-4D28-A8C0-FE4E19325E96}"/>
            </c:ext>
          </c:extLst>
        </c:ser>
        <c:ser>
          <c:idx val="1"/>
          <c:order val="1"/>
          <c:tx>
            <c:strRef>
              <c:f>'6m healing'!$H$61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healing'!$A$86:$A$102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'6m healing'!$H$86:$H$102</c:f>
              <c:numCache>
                <c:formatCode>General</c:formatCode>
                <c:ptCount val="17"/>
                <c:pt idx="0">
                  <c:v>0</c:v>
                </c:pt>
                <c:pt idx="1">
                  <c:v>0.71571714858288005</c:v>
                </c:pt>
                <c:pt idx="2">
                  <c:v>2.8628685943315202</c:v>
                </c:pt>
                <c:pt idx="3">
                  <c:v>4.2943028914972805</c:v>
                </c:pt>
                <c:pt idx="4">
                  <c:v>5.7257371886630404</c:v>
                </c:pt>
                <c:pt idx="5">
                  <c:v>6.4414543372459203</c:v>
                </c:pt>
                <c:pt idx="6">
                  <c:v>7.8728886344116802</c:v>
                </c:pt>
                <c:pt idx="7">
                  <c:v>9.3043229315774401</c:v>
                </c:pt>
                <c:pt idx="8">
                  <c:v>10.7357572287432</c:v>
                </c:pt>
                <c:pt idx="9">
                  <c:v>12.167191525908962</c:v>
                </c:pt>
                <c:pt idx="10">
                  <c:v>13.598625823074721</c:v>
                </c:pt>
                <c:pt idx="11">
                  <c:v>15.030060120240481</c:v>
                </c:pt>
                <c:pt idx="12">
                  <c:v>16.461494417406239</c:v>
                </c:pt>
                <c:pt idx="13">
                  <c:v>17.892928714572001</c:v>
                </c:pt>
                <c:pt idx="14">
                  <c:v>19.324363011737763</c:v>
                </c:pt>
                <c:pt idx="15">
                  <c:v>20.755797308903521</c:v>
                </c:pt>
                <c:pt idx="16">
                  <c:v>57.257371886630402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F60-4D28-A8C0-FE4E19325E96}"/>
            </c:ext>
          </c:extLst>
        </c:ser>
        <c:ser>
          <c:idx val="2"/>
          <c:order val="2"/>
          <c:tx>
            <c:strRef>
              <c:f>'6m healing'!$I$61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healing'!$A$86:$A$102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'6m healing'!$I$86:$I$102</c:f>
              <c:numCache>
                <c:formatCode>General</c:formatCode>
                <c:ptCount val="17"/>
                <c:pt idx="0">
                  <c:v>0</c:v>
                </c:pt>
                <c:pt idx="1">
                  <c:v>0.71571714858288005</c:v>
                </c:pt>
                <c:pt idx="2">
                  <c:v>2.8628685943315202</c:v>
                </c:pt>
                <c:pt idx="3">
                  <c:v>5.0100200400801604</c:v>
                </c:pt>
                <c:pt idx="4">
                  <c:v>5.7257371886630404</c:v>
                </c:pt>
                <c:pt idx="5">
                  <c:v>6.4414543372459203</c:v>
                </c:pt>
                <c:pt idx="6">
                  <c:v>7.8728886344116802</c:v>
                </c:pt>
                <c:pt idx="7">
                  <c:v>8.588605782994561</c:v>
                </c:pt>
                <c:pt idx="8">
                  <c:v>10.020040080160321</c:v>
                </c:pt>
                <c:pt idx="9">
                  <c:v>11.451474377326081</c:v>
                </c:pt>
                <c:pt idx="10">
                  <c:v>12.167191525908962</c:v>
                </c:pt>
                <c:pt idx="11">
                  <c:v>13.598625823074721</c:v>
                </c:pt>
                <c:pt idx="12">
                  <c:v>15.030060120240481</c:v>
                </c:pt>
                <c:pt idx="13">
                  <c:v>15.74577726882336</c:v>
                </c:pt>
                <c:pt idx="14">
                  <c:v>16.461494417406239</c:v>
                </c:pt>
                <c:pt idx="15">
                  <c:v>17.892928714572001</c:v>
                </c:pt>
                <c:pt idx="16">
                  <c:v>46.521614657887206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F60-4D28-A8C0-FE4E19325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'6m healing'!$G$61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healing'!$A$107:$A$123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'6m healing'!$G$107:$G$123</c:f>
              <c:numCache>
                <c:formatCode>General</c:formatCode>
                <c:ptCount val="17"/>
                <c:pt idx="0">
                  <c:v>0</c:v>
                </c:pt>
                <c:pt idx="1">
                  <c:v>1.4314342971657601</c:v>
                </c:pt>
                <c:pt idx="2">
                  <c:v>2.8628685943315202</c:v>
                </c:pt>
                <c:pt idx="3">
                  <c:v>5.0100200400801604</c:v>
                </c:pt>
                <c:pt idx="4">
                  <c:v>6.4414543372459203</c:v>
                </c:pt>
                <c:pt idx="5">
                  <c:v>7.1571714858288003</c:v>
                </c:pt>
                <c:pt idx="6">
                  <c:v>8.588605782994561</c:v>
                </c:pt>
                <c:pt idx="7">
                  <c:v>9.3043229315774401</c:v>
                </c:pt>
                <c:pt idx="8">
                  <c:v>10.020040080160321</c:v>
                </c:pt>
                <c:pt idx="9">
                  <c:v>11.451474377326081</c:v>
                </c:pt>
                <c:pt idx="10">
                  <c:v>12.167191525908962</c:v>
                </c:pt>
                <c:pt idx="11">
                  <c:v>13.598625823074721</c:v>
                </c:pt>
                <c:pt idx="12">
                  <c:v>14.314342971657601</c:v>
                </c:pt>
                <c:pt idx="13">
                  <c:v>15.030060120240481</c:v>
                </c:pt>
                <c:pt idx="14">
                  <c:v>15.74577726882336</c:v>
                </c:pt>
                <c:pt idx="15">
                  <c:v>16.461494417406239</c:v>
                </c:pt>
                <c:pt idx="16">
                  <c:v>47.953048955052964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167-4B7D-A9E7-666EF1B8F116}"/>
            </c:ext>
          </c:extLst>
        </c:ser>
        <c:ser>
          <c:idx val="1"/>
          <c:order val="1"/>
          <c:tx>
            <c:strRef>
              <c:f>'6m healing'!$H$61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healing'!$A$107:$A$123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'6m healing'!$H$107:$H$123</c:f>
              <c:numCache>
                <c:formatCode>General</c:formatCode>
                <c:ptCount val="17"/>
                <c:pt idx="0">
                  <c:v>0</c:v>
                </c:pt>
                <c:pt idx="1">
                  <c:v>1.4314342971657601</c:v>
                </c:pt>
                <c:pt idx="2">
                  <c:v>3.5785857429144001</c:v>
                </c:pt>
                <c:pt idx="3">
                  <c:v>6.4414543372459203</c:v>
                </c:pt>
                <c:pt idx="4">
                  <c:v>7.8728886344116802</c:v>
                </c:pt>
                <c:pt idx="5">
                  <c:v>9.3043229315774401</c:v>
                </c:pt>
                <c:pt idx="6">
                  <c:v>10.7357572287432</c:v>
                </c:pt>
                <c:pt idx="7">
                  <c:v>12.882908674491841</c:v>
                </c:pt>
                <c:pt idx="8">
                  <c:v>14.314342971657601</c:v>
                </c:pt>
                <c:pt idx="9">
                  <c:v>17.177211565989122</c:v>
                </c:pt>
                <c:pt idx="10">
                  <c:v>18.60864586315488</c:v>
                </c:pt>
                <c:pt idx="11">
                  <c:v>21.4715144574864</c:v>
                </c:pt>
                <c:pt idx="12">
                  <c:v>24.334383051817923</c:v>
                </c:pt>
                <c:pt idx="13">
                  <c:v>26.48153449756656</c:v>
                </c:pt>
                <c:pt idx="14">
                  <c:v>28.628685943315201</c:v>
                </c:pt>
                <c:pt idx="15">
                  <c:v>31.491554537646721</c:v>
                </c:pt>
                <c:pt idx="16">
                  <c:v>93.043229315774411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167-4B7D-A9E7-666EF1B8F116}"/>
            </c:ext>
          </c:extLst>
        </c:ser>
        <c:ser>
          <c:idx val="2"/>
          <c:order val="2"/>
          <c:tx>
            <c:strRef>
              <c:f>'6m healing'!$I$61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healing'!$A$107:$A$123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'6m healing'!$I$107:$I$123</c:f>
              <c:numCache>
                <c:formatCode>General</c:formatCode>
                <c:ptCount val="17"/>
                <c:pt idx="0">
                  <c:v>0</c:v>
                </c:pt>
                <c:pt idx="1">
                  <c:v>0.71571714858288005</c:v>
                </c:pt>
                <c:pt idx="2">
                  <c:v>2.8628685943315202</c:v>
                </c:pt>
                <c:pt idx="3">
                  <c:v>5.7257371886630404</c:v>
                </c:pt>
                <c:pt idx="4">
                  <c:v>7.1571714858288003</c:v>
                </c:pt>
                <c:pt idx="5">
                  <c:v>8.588605782994561</c:v>
                </c:pt>
                <c:pt idx="6">
                  <c:v>10.020040080160321</c:v>
                </c:pt>
                <c:pt idx="7">
                  <c:v>12.167191525908962</c:v>
                </c:pt>
                <c:pt idx="8">
                  <c:v>14.314342971657601</c:v>
                </c:pt>
                <c:pt idx="9">
                  <c:v>17.177211565989122</c:v>
                </c:pt>
                <c:pt idx="10">
                  <c:v>18.60864586315488</c:v>
                </c:pt>
                <c:pt idx="11">
                  <c:v>22.187231606069282</c:v>
                </c:pt>
                <c:pt idx="12">
                  <c:v>25.050100200400802</c:v>
                </c:pt>
                <c:pt idx="13">
                  <c:v>27.912968794732322</c:v>
                </c:pt>
                <c:pt idx="14">
                  <c:v>30.060120240480963</c:v>
                </c:pt>
                <c:pt idx="15">
                  <c:v>32.922988834812479</c:v>
                </c:pt>
                <c:pt idx="16">
                  <c:v>86.601774978528482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167-4B7D-A9E7-666EF1B8F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'Cracking day'!$G$37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0328189045302465"/>
                  <c:y val="0.171200666853059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'Cracking day'!$A$38:$A$54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day'!$G$38:$G$54</c:f>
              <c:numCache>
                <c:formatCode>General</c:formatCode>
                <c:ptCount val="17"/>
                <c:pt idx="0">
                  <c:v>0</c:v>
                </c:pt>
                <c:pt idx="1">
                  <c:v>0.71571714858288005</c:v>
                </c:pt>
                <c:pt idx="2">
                  <c:v>2.1471514457486403</c:v>
                </c:pt>
                <c:pt idx="3">
                  <c:v>2.8628685943315202</c:v>
                </c:pt>
                <c:pt idx="4">
                  <c:v>3.5785857429144001</c:v>
                </c:pt>
                <c:pt idx="5">
                  <c:v>5.7257371886630404</c:v>
                </c:pt>
                <c:pt idx="6">
                  <c:v>5.7257371886630404</c:v>
                </c:pt>
                <c:pt idx="7">
                  <c:v>6.4414543372459203</c:v>
                </c:pt>
                <c:pt idx="8">
                  <c:v>7.1571714858288003</c:v>
                </c:pt>
                <c:pt idx="9">
                  <c:v>7.1571714858288003</c:v>
                </c:pt>
                <c:pt idx="10">
                  <c:v>7.8728886344116802</c:v>
                </c:pt>
                <c:pt idx="11">
                  <c:v>8.588605782994561</c:v>
                </c:pt>
                <c:pt idx="12">
                  <c:v>8.588605782994561</c:v>
                </c:pt>
                <c:pt idx="13">
                  <c:v>9.3043229315774401</c:v>
                </c:pt>
                <c:pt idx="14">
                  <c:v>9.3043229315774401</c:v>
                </c:pt>
                <c:pt idx="15">
                  <c:v>10.020040080160321</c:v>
                </c:pt>
                <c:pt idx="16">
                  <c:v>20.040080160320642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83-44F8-8F89-11805ABF9360}"/>
            </c:ext>
          </c:extLst>
        </c:ser>
        <c:ser>
          <c:idx val="1"/>
          <c:order val="1"/>
          <c:tx>
            <c:strRef>
              <c:f>'Cracking day'!$H$37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5206873987087289E-2"/>
                  <c:y val="0.176949645638468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day'!$A$38:$A$54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day'!$H$38:$H$54</c:f>
              <c:numCache>
                <c:formatCode>General</c:formatCode>
                <c:ptCount val="17"/>
                <c:pt idx="0">
                  <c:v>0</c:v>
                </c:pt>
                <c:pt idx="1">
                  <c:v>0.71571714858288005</c:v>
                </c:pt>
                <c:pt idx="2">
                  <c:v>1.4314342971657601</c:v>
                </c:pt>
                <c:pt idx="3">
                  <c:v>2.1471514457486403</c:v>
                </c:pt>
                <c:pt idx="4">
                  <c:v>2.8628685943315202</c:v>
                </c:pt>
                <c:pt idx="5">
                  <c:v>5.7257371886630404</c:v>
                </c:pt>
                <c:pt idx="6">
                  <c:v>5.7257371886630404</c:v>
                </c:pt>
                <c:pt idx="7">
                  <c:v>5.7257371886630404</c:v>
                </c:pt>
                <c:pt idx="8">
                  <c:v>5.7257371886630404</c:v>
                </c:pt>
                <c:pt idx="9">
                  <c:v>6.4414543372459203</c:v>
                </c:pt>
                <c:pt idx="10">
                  <c:v>6.4414543372459203</c:v>
                </c:pt>
                <c:pt idx="11">
                  <c:v>6.4414543372459203</c:v>
                </c:pt>
                <c:pt idx="12">
                  <c:v>7.1571714858288003</c:v>
                </c:pt>
                <c:pt idx="13">
                  <c:v>7.1571714858288003</c:v>
                </c:pt>
                <c:pt idx="14">
                  <c:v>7.8728886344116802</c:v>
                </c:pt>
                <c:pt idx="15">
                  <c:v>7.8728886344116802</c:v>
                </c:pt>
                <c:pt idx="16">
                  <c:v>16.461494417406239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83-44F8-8F89-11805ABF9360}"/>
            </c:ext>
          </c:extLst>
        </c:ser>
        <c:ser>
          <c:idx val="2"/>
          <c:order val="2"/>
          <c:tx>
            <c:strRef>
              <c:f>'Cracking day'!$I$37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199040677082186"/>
                  <c:y val="8.18861163285072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day'!$A$38:$A$54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day'!$I$38:$I$54</c:f>
              <c:numCache>
                <c:formatCode>General</c:formatCode>
                <c:ptCount val="17"/>
                <c:pt idx="0">
                  <c:v>0</c:v>
                </c:pt>
                <c:pt idx="1">
                  <c:v>1.4314342971657601</c:v>
                </c:pt>
                <c:pt idx="2">
                  <c:v>2.1471514457486403</c:v>
                </c:pt>
                <c:pt idx="3">
                  <c:v>2.1471514457486403</c:v>
                </c:pt>
                <c:pt idx="4">
                  <c:v>2.8628685943315202</c:v>
                </c:pt>
                <c:pt idx="5">
                  <c:v>2.8628685943315202</c:v>
                </c:pt>
                <c:pt idx="6">
                  <c:v>3.5785857429144001</c:v>
                </c:pt>
                <c:pt idx="7">
                  <c:v>4.2943028914972805</c:v>
                </c:pt>
                <c:pt idx="8">
                  <c:v>5.0100200400801604</c:v>
                </c:pt>
                <c:pt idx="9">
                  <c:v>5.0100200400801604</c:v>
                </c:pt>
                <c:pt idx="10">
                  <c:v>5.7257371886630404</c:v>
                </c:pt>
                <c:pt idx="11">
                  <c:v>5.7257371886630404</c:v>
                </c:pt>
                <c:pt idx="12">
                  <c:v>6.4414543372459203</c:v>
                </c:pt>
                <c:pt idx="13">
                  <c:v>6.4414543372459203</c:v>
                </c:pt>
                <c:pt idx="14">
                  <c:v>7.1571714858288003</c:v>
                </c:pt>
                <c:pt idx="15">
                  <c:v>7.8728886344116802</c:v>
                </c:pt>
                <c:pt idx="16">
                  <c:v>16.461494417406239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83-44F8-8F89-11805ABF9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'Cracking day'!$G$61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day'!$A$86:$A$102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day'!$G$86:$G$102</c:f>
              <c:numCache>
                <c:formatCode>General</c:formatCode>
                <c:ptCount val="17"/>
                <c:pt idx="0">
                  <c:v>0</c:v>
                </c:pt>
                <c:pt idx="1">
                  <c:v>2.1471514457486403</c:v>
                </c:pt>
                <c:pt idx="2">
                  <c:v>7.8728886344116802</c:v>
                </c:pt>
                <c:pt idx="3">
                  <c:v>9.3043229315774401</c:v>
                </c:pt>
                <c:pt idx="4">
                  <c:v>10.7357572287432</c:v>
                </c:pt>
                <c:pt idx="5">
                  <c:v>11.451474377326081</c:v>
                </c:pt>
                <c:pt idx="6">
                  <c:v>12.882908674491841</c:v>
                </c:pt>
                <c:pt idx="7">
                  <c:v>13.598625823074721</c:v>
                </c:pt>
                <c:pt idx="8">
                  <c:v>15.030060120240481</c:v>
                </c:pt>
                <c:pt idx="9">
                  <c:v>16.461494417406239</c:v>
                </c:pt>
                <c:pt idx="10">
                  <c:v>17.892928714572001</c:v>
                </c:pt>
                <c:pt idx="11">
                  <c:v>18.60864586315488</c:v>
                </c:pt>
                <c:pt idx="12">
                  <c:v>19.324363011737763</c:v>
                </c:pt>
                <c:pt idx="13">
                  <c:v>20.755797308903521</c:v>
                </c:pt>
                <c:pt idx="14">
                  <c:v>21.4715144574864</c:v>
                </c:pt>
                <c:pt idx="15">
                  <c:v>22.187231606069282</c:v>
                </c:pt>
                <c:pt idx="16">
                  <c:v>42.9430289149728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C36-455F-871C-F9FE4808BA21}"/>
            </c:ext>
          </c:extLst>
        </c:ser>
        <c:ser>
          <c:idx val="1"/>
          <c:order val="1"/>
          <c:tx>
            <c:strRef>
              <c:f>'Cracking day'!$H$61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day'!$A$86:$A$102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day'!$H$86:$H$102</c:f>
              <c:numCache>
                <c:formatCode>General</c:formatCode>
                <c:ptCount val="17"/>
                <c:pt idx="0">
                  <c:v>0</c:v>
                </c:pt>
                <c:pt idx="1">
                  <c:v>1.4314342971657601</c:v>
                </c:pt>
                <c:pt idx="2">
                  <c:v>6.4414543372459203</c:v>
                </c:pt>
                <c:pt idx="3">
                  <c:v>7.8728886344116802</c:v>
                </c:pt>
                <c:pt idx="4">
                  <c:v>9.3043229315774401</c:v>
                </c:pt>
                <c:pt idx="5">
                  <c:v>10.020040080160321</c:v>
                </c:pt>
                <c:pt idx="6">
                  <c:v>11.451474377326081</c:v>
                </c:pt>
                <c:pt idx="7">
                  <c:v>12.167191525908962</c:v>
                </c:pt>
                <c:pt idx="8">
                  <c:v>12.882908674491841</c:v>
                </c:pt>
                <c:pt idx="9">
                  <c:v>13.598625823074721</c:v>
                </c:pt>
                <c:pt idx="10">
                  <c:v>15.030060120240481</c:v>
                </c:pt>
                <c:pt idx="11">
                  <c:v>15.74577726882336</c:v>
                </c:pt>
                <c:pt idx="12">
                  <c:v>16.461494417406239</c:v>
                </c:pt>
                <c:pt idx="13">
                  <c:v>17.177211565989122</c:v>
                </c:pt>
                <c:pt idx="14">
                  <c:v>17.892928714572001</c:v>
                </c:pt>
                <c:pt idx="15">
                  <c:v>18.60864586315488</c:v>
                </c:pt>
                <c:pt idx="16">
                  <c:v>36.501574577726885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C36-455F-871C-F9FE4808BA21}"/>
            </c:ext>
          </c:extLst>
        </c:ser>
        <c:ser>
          <c:idx val="2"/>
          <c:order val="2"/>
          <c:tx>
            <c:strRef>
              <c:f>'Cracking day'!$I$61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day'!$A$86:$A$102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day'!$I$86:$I$102</c:f>
              <c:numCache>
                <c:formatCode>General</c:formatCode>
                <c:ptCount val="17"/>
                <c:pt idx="0">
                  <c:v>0</c:v>
                </c:pt>
                <c:pt idx="1">
                  <c:v>2.8628685943315202</c:v>
                </c:pt>
                <c:pt idx="2">
                  <c:v>7.8728886344116802</c:v>
                </c:pt>
                <c:pt idx="3">
                  <c:v>10.020040080160321</c:v>
                </c:pt>
                <c:pt idx="4">
                  <c:v>11.451474377326081</c:v>
                </c:pt>
                <c:pt idx="5">
                  <c:v>12.882908674491841</c:v>
                </c:pt>
                <c:pt idx="6">
                  <c:v>14.314342971657601</c:v>
                </c:pt>
                <c:pt idx="7">
                  <c:v>15.74577726882336</c:v>
                </c:pt>
                <c:pt idx="8">
                  <c:v>17.177211565989122</c:v>
                </c:pt>
                <c:pt idx="9">
                  <c:v>18.60864586315488</c:v>
                </c:pt>
                <c:pt idx="10">
                  <c:v>20.040080160320642</c:v>
                </c:pt>
                <c:pt idx="11">
                  <c:v>21.4715144574864</c:v>
                </c:pt>
                <c:pt idx="12">
                  <c:v>22.902948754652162</c:v>
                </c:pt>
                <c:pt idx="13">
                  <c:v>24.334383051817923</c:v>
                </c:pt>
                <c:pt idx="14">
                  <c:v>25.765817348983681</c:v>
                </c:pt>
                <c:pt idx="15">
                  <c:v>27.197251646149443</c:v>
                </c:pt>
                <c:pt idx="16">
                  <c:v>50.81591754938448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C36-455F-871C-F9FE4808B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'Cracking day'!$G$61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day'!$A$107:$A$123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day'!$G$107:$G$123</c:f>
              <c:numCache>
                <c:formatCode>General</c:formatCode>
                <c:ptCount val="17"/>
                <c:pt idx="0">
                  <c:v>0</c:v>
                </c:pt>
                <c:pt idx="1">
                  <c:v>2.1471514457486403</c:v>
                </c:pt>
                <c:pt idx="2">
                  <c:v>4.2943028914972805</c:v>
                </c:pt>
                <c:pt idx="3">
                  <c:v>6.4414543372459203</c:v>
                </c:pt>
                <c:pt idx="4">
                  <c:v>7.1571714858288003</c:v>
                </c:pt>
                <c:pt idx="5">
                  <c:v>8.588605782994561</c:v>
                </c:pt>
                <c:pt idx="6">
                  <c:v>9.3043229315774401</c:v>
                </c:pt>
                <c:pt idx="7">
                  <c:v>10.7357572287432</c:v>
                </c:pt>
                <c:pt idx="8">
                  <c:v>11.451474377326081</c:v>
                </c:pt>
                <c:pt idx="9">
                  <c:v>12.167191525908962</c:v>
                </c:pt>
                <c:pt idx="10">
                  <c:v>13.598625823074721</c:v>
                </c:pt>
                <c:pt idx="11">
                  <c:v>13.598625823074721</c:v>
                </c:pt>
                <c:pt idx="12">
                  <c:v>14.314342971657601</c:v>
                </c:pt>
                <c:pt idx="13">
                  <c:v>15.030060120240481</c:v>
                </c:pt>
                <c:pt idx="14">
                  <c:v>15.74577726882336</c:v>
                </c:pt>
                <c:pt idx="15">
                  <c:v>16.461494417406239</c:v>
                </c:pt>
                <c:pt idx="16">
                  <c:v>32.207271686229603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DC-4D4F-84CD-14CB21F0B759}"/>
            </c:ext>
          </c:extLst>
        </c:ser>
        <c:ser>
          <c:idx val="1"/>
          <c:order val="1"/>
          <c:tx>
            <c:strRef>
              <c:f>'Cracking day'!$H$61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day'!$A$107:$A$123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day'!$H$107:$H$123</c:f>
              <c:numCache>
                <c:formatCode>General</c:formatCode>
                <c:ptCount val="17"/>
                <c:pt idx="0">
                  <c:v>0</c:v>
                </c:pt>
                <c:pt idx="1">
                  <c:v>2.8628685943315202</c:v>
                </c:pt>
                <c:pt idx="2">
                  <c:v>5.0100200400801604</c:v>
                </c:pt>
                <c:pt idx="3">
                  <c:v>6.4414543372459203</c:v>
                </c:pt>
                <c:pt idx="4">
                  <c:v>7.8728886344116802</c:v>
                </c:pt>
                <c:pt idx="5">
                  <c:v>8.588605782994561</c:v>
                </c:pt>
                <c:pt idx="6">
                  <c:v>9.3043229315774401</c:v>
                </c:pt>
                <c:pt idx="7">
                  <c:v>10.7357572287432</c:v>
                </c:pt>
                <c:pt idx="8">
                  <c:v>11.451474377326081</c:v>
                </c:pt>
                <c:pt idx="9">
                  <c:v>12.167191525908962</c:v>
                </c:pt>
                <c:pt idx="10">
                  <c:v>12.882908674491841</c:v>
                </c:pt>
                <c:pt idx="11">
                  <c:v>13.598625823074721</c:v>
                </c:pt>
                <c:pt idx="12">
                  <c:v>13.598625823074721</c:v>
                </c:pt>
                <c:pt idx="13">
                  <c:v>14.314342971657601</c:v>
                </c:pt>
                <c:pt idx="14">
                  <c:v>15.030060120240481</c:v>
                </c:pt>
                <c:pt idx="15">
                  <c:v>15.74577726882336</c:v>
                </c:pt>
                <c:pt idx="16">
                  <c:v>29.344403091898084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DDC-4D4F-84CD-14CB21F0B759}"/>
            </c:ext>
          </c:extLst>
        </c:ser>
        <c:ser>
          <c:idx val="2"/>
          <c:order val="2"/>
          <c:tx>
            <c:strRef>
              <c:f>'Cracking day'!$I$61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day'!$A$107:$A$123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day'!$I$107:$I$123</c:f>
              <c:numCache>
                <c:formatCode>General</c:formatCode>
                <c:ptCount val="17"/>
                <c:pt idx="0">
                  <c:v>0</c:v>
                </c:pt>
                <c:pt idx="1">
                  <c:v>2.1471514457486403</c:v>
                </c:pt>
                <c:pt idx="2">
                  <c:v>5.0100200400801604</c:v>
                </c:pt>
                <c:pt idx="3">
                  <c:v>6.4414543372459203</c:v>
                </c:pt>
                <c:pt idx="4">
                  <c:v>7.8728886344116802</c:v>
                </c:pt>
                <c:pt idx="5">
                  <c:v>8.588605782994561</c:v>
                </c:pt>
                <c:pt idx="6">
                  <c:v>9.3043229315774401</c:v>
                </c:pt>
                <c:pt idx="7">
                  <c:v>10.020040080160321</c:v>
                </c:pt>
                <c:pt idx="8">
                  <c:v>10.7357572287432</c:v>
                </c:pt>
                <c:pt idx="9">
                  <c:v>11.451474377326081</c:v>
                </c:pt>
                <c:pt idx="10">
                  <c:v>12.167191525908962</c:v>
                </c:pt>
                <c:pt idx="11">
                  <c:v>12.882908674491841</c:v>
                </c:pt>
                <c:pt idx="12">
                  <c:v>13.598625823074721</c:v>
                </c:pt>
                <c:pt idx="13">
                  <c:v>13.598625823074721</c:v>
                </c:pt>
                <c:pt idx="14">
                  <c:v>14.314342971657601</c:v>
                </c:pt>
                <c:pt idx="15">
                  <c:v>15.030060120240481</c:v>
                </c:pt>
                <c:pt idx="16">
                  <c:v>28.628685943315201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DDC-4D4F-84CD-14CB21F0B7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'28d healing'!$G$61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healing'!$A$62:$A$78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'28d healing'!$G$62:$G$78</c:f>
              <c:numCache>
                <c:formatCode>General</c:formatCode>
                <c:ptCount val="17"/>
                <c:pt idx="0">
                  <c:v>0</c:v>
                </c:pt>
                <c:pt idx="1">
                  <c:v>1.4314342971657601</c:v>
                </c:pt>
                <c:pt idx="2">
                  <c:v>3.5785857429144001</c:v>
                </c:pt>
                <c:pt idx="3">
                  <c:v>4.2943028914972805</c:v>
                </c:pt>
                <c:pt idx="4">
                  <c:v>5.0100200400801604</c:v>
                </c:pt>
                <c:pt idx="5">
                  <c:v>5.7257371886630404</c:v>
                </c:pt>
                <c:pt idx="6">
                  <c:v>6.4414543372459203</c:v>
                </c:pt>
                <c:pt idx="7">
                  <c:v>7.1571714858288003</c:v>
                </c:pt>
                <c:pt idx="8">
                  <c:v>7.8728886344116802</c:v>
                </c:pt>
                <c:pt idx="9">
                  <c:v>8.588605782994561</c:v>
                </c:pt>
                <c:pt idx="10">
                  <c:v>9.3043229315774401</c:v>
                </c:pt>
                <c:pt idx="11">
                  <c:v>9.3043229315774401</c:v>
                </c:pt>
                <c:pt idx="12">
                  <c:v>10.020040080160321</c:v>
                </c:pt>
                <c:pt idx="13">
                  <c:v>10.7357572287432</c:v>
                </c:pt>
                <c:pt idx="14">
                  <c:v>11.451474377326081</c:v>
                </c:pt>
                <c:pt idx="15">
                  <c:v>12.167191525908962</c:v>
                </c:pt>
                <c:pt idx="16">
                  <c:v>22.187231606069282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ED9-4CDD-B344-EA47FFE881ED}"/>
            </c:ext>
          </c:extLst>
        </c:ser>
        <c:ser>
          <c:idx val="1"/>
          <c:order val="1"/>
          <c:tx>
            <c:strRef>
              <c:f>'28d healing'!$H$61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healing'!$A$62:$A$78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'28d healing'!$H$62:$H$78</c:f>
              <c:numCache>
                <c:formatCode>General</c:formatCode>
                <c:ptCount val="17"/>
                <c:pt idx="0">
                  <c:v>0</c:v>
                </c:pt>
                <c:pt idx="1">
                  <c:v>1.4314342971657601</c:v>
                </c:pt>
                <c:pt idx="2">
                  <c:v>3.5785857429144001</c:v>
                </c:pt>
                <c:pt idx="3">
                  <c:v>5.0100200400801604</c:v>
                </c:pt>
                <c:pt idx="4">
                  <c:v>6.4414543372459203</c:v>
                </c:pt>
                <c:pt idx="5">
                  <c:v>6.4414543372459203</c:v>
                </c:pt>
                <c:pt idx="6">
                  <c:v>7.8728886344116802</c:v>
                </c:pt>
                <c:pt idx="7">
                  <c:v>8.588605782994561</c:v>
                </c:pt>
                <c:pt idx="8">
                  <c:v>9.3043229315774401</c:v>
                </c:pt>
                <c:pt idx="9">
                  <c:v>10.020040080160321</c:v>
                </c:pt>
                <c:pt idx="10">
                  <c:v>11.451474377326081</c:v>
                </c:pt>
                <c:pt idx="11">
                  <c:v>11.451474377326081</c:v>
                </c:pt>
                <c:pt idx="12">
                  <c:v>12.167191525908962</c:v>
                </c:pt>
                <c:pt idx="13">
                  <c:v>12.882908674491841</c:v>
                </c:pt>
                <c:pt idx="14">
                  <c:v>14.314342971657601</c:v>
                </c:pt>
                <c:pt idx="15">
                  <c:v>15.030060120240481</c:v>
                </c:pt>
                <c:pt idx="16">
                  <c:v>30.775837389063842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ED9-4CDD-B344-EA47FFE881ED}"/>
            </c:ext>
          </c:extLst>
        </c:ser>
        <c:ser>
          <c:idx val="2"/>
          <c:order val="2"/>
          <c:tx>
            <c:strRef>
              <c:f>'28d healing'!$I$61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healing'!$A$62:$A$78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'28d healing'!$I$62:$I$78</c:f>
              <c:numCache>
                <c:formatCode>General</c:formatCode>
                <c:ptCount val="17"/>
                <c:pt idx="0">
                  <c:v>0</c:v>
                </c:pt>
                <c:pt idx="1">
                  <c:v>2.1471514457486403</c:v>
                </c:pt>
                <c:pt idx="2">
                  <c:v>4.2943028914972805</c:v>
                </c:pt>
                <c:pt idx="3">
                  <c:v>5.7257371886630404</c:v>
                </c:pt>
                <c:pt idx="4">
                  <c:v>6.4414543372459203</c:v>
                </c:pt>
                <c:pt idx="5">
                  <c:v>7.1571714858288003</c:v>
                </c:pt>
                <c:pt idx="6">
                  <c:v>8.588605782994561</c:v>
                </c:pt>
                <c:pt idx="7">
                  <c:v>9.3043229315774401</c:v>
                </c:pt>
                <c:pt idx="8">
                  <c:v>9.3043229315774401</c:v>
                </c:pt>
                <c:pt idx="9">
                  <c:v>10.020040080160321</c:v>
                </c:pt>
                <c:pt idx="10">
                  <c:v>11.451474377326081</c:v>
                </c:pt>
                <c:pt idx="11">
                  <c:v>11.451474377326081</c:v>
                </c:pt>
                <c:pt idx="12">
                  <c:v>12.167191525908962</c:v>
                </c:pt>
                <c:pt idx="13">
                  <c:v>12.882908674491841</c:v>
                </c:pt>
                <c:pt idx="14">
                  <c:v>13.598625823074721</c:v>
                </c:pt>
                <c:pt idx="15">
                  <c:v>14.314342971657601</c:v>
                </c:pt>
                <c:pt idx="16">
                  <c:v>25.050100200400802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ED9-4CDD-B344-EA47FFE881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'28d healing'!$G$37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0328189045302465"/>
                  <c:y val="0.171200666853059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'28d healing'!$A$38:$A$54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'28d healing'!$G$38:$G$54</c:f>
              <c:numCache>
                <c:formatCode>General</c:formatCode>
                <c:ptCount val="17"/>
                <c:pt idx="0">
                  <c:v>0</c:v>
                </c:pt>
                <c:pt idx="1">
                  <c:v>0.71571714858288005</c:v>
                </c:pt>
                <c:pt idx="2">
                  <c:v>1.4314342971657601</c:v>
                </c:pt>
                <c:pt idx="3">
                  <c:v>2.8628685943315202</c:v>
                </c:pt>
                <c:pt idx="4">
                  <c:v>3.5785857429144001</c:v>
                </c:pt>
                <c:pt idx="5">
                  <c:v>3.5785857429144001</c:v>
                </c:pt>
                <c:pt idx="6">
                  <c:v>4.2943028914972805</c:v>
                </c:pt>
                <c:pt idx="7">
                  <c:v>4.2943028914972805</c:v>
                </c:pt>
                <c:pt idx="8">
                  <c:v>5.0100200400801604</c:v>
                </c:pt>
                <c:pt idx="9">
                  <c:v>5.7257371886630404</c:v>
                </c:pt>
                <c:pt idx="10">
                  <c:v>5.7257371886630404</c:v>
                </c:pt>
                <c:pt idx="11">
                  <c:v>5.7257371886630404</c:v>
                </c:pt>
                <c:pt idx="12">
                  <c:v>7.1571714858288003</c:v>
                </c:pt>
                <c:pt idx="13">
                  <c:v>7.1571714858288003</c:v>
                </c:pt>
                <c:pt idx="14">
                  <c:v>7.8728886344116802</c:v>
                </c:pt>
                <c:pt idx="15">
                  <c:v>7.8728886344116802</c:v>
                </c:pt>
                <c:pt idx="16">
                  <c:v>15.030060120240481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524-41D0-8D76-575085F76C53}"/>
            </c:ext>
          </c:extLst>
        </c:ser>
        <c:ser>
          <c:idx val="1"/>
          <c:order val="1"/>
          <c:tx>
            <c:strRef>
              <c:f>'28d healing'!$H$37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5206873987087289E-2"/>
                  <c:y val="0.176949645638468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healing'!$A$38:$A$54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'28d healing'!$H$38:$H$54</c:f>
              <c:numCache>
                <c:formatCode>General</c:formatCode>
                <c:ptCount val="17"/>
                <c:pt idx="0">
                  <c:v>0</c:v>
                </c:pt>
                <c:pt idx="1">
                  <c:v>0.71571714858288005</c:v>
                </c:pt>
                <c:pt idx="2">
                  <c:v>1.4314342971657601</c:v>
                </c:pt>
                <c:pt idx="3">
                  <c:v>2.1471514457486403</c:v>
                </c:pt>
                <c:pt idx="4">
                  <c:v>2.8628685943315202</c:v>
                </c:pt>
                <c:pt idx="5">
                  <c:v>2.8628685943315202</c:v>
                </c:pt>
                <c:pt idx="6">
                  <c:v>3.5785857429144001</c:v>
                </c:pt>
                <c:pt idx="7">
                  <c:v>4.2943028914972805</c:v>
                </c:pt>
                <c:pt idx="8">
                  <c:v>5.0100200400801604</c:v>
                </c:pt>
                <c:pt idx="9">
                  <c:v>5.0100200400801604</c:v>
                </c:pt>
                <c:pt idx="10">
                  <c:v>5.0100200400801604</c:v>
                </c:pt>
                <c:pt idx="11">
                  <c:v>5.7257371886630404</c:v>
                </c:pt>
                <c:pt idx="12">
                  <c:v>5.7257371886630404</c:v>
                </c:pt>
                <c:pt idx="13">
                  <c:v>6.4414543372459203</c:v>
                </c:pt>
                <c:pt idx="14">
                  <c:v>7.1571714858288003</c:v>
                </c:pt>
                <c:pt idx="15">
                  <c:v>7.1571714858288003</c:v>
                </c:pt>
                <c:pt idx="16">
                  <c:v>15.74577726882336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524-41D0-8D76-575085F76C53}"/>
            </c:ext>
          </c:extLst>
        </c:ser>
        <c:ser>
          <c:idx val="2"/>
          <c:order val="2"/>
          <c:tx>
            <c:strRef>
              <c:f>'28d healing'!$I$37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199040677082186"/>
                  <c:y val="8.18861163285072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healing'!$A$38:$A$54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'28d healing'!$I$38:$I$54</c:f>
              <c:numCache>
                <c:formatCode>General</c:formatCode>
                <c:ptCount val="17"/>
                <c:pt idx="0">
                  <c:v>0</c:v>
                </c:pt>
                <c:pt idx="1">
                  <c:v>0.71571714858288005</c:v>
                </c:pt>
                <c:pt idx="2">
                  <c:v>1.4314342971657601</c:v>
                </c:pt>
                <c:pt idx="3">
                  <c:v>2.8628685943315202</c:v>
                </c:pt>
                <c:pt idx="4">
                  <c:v>3.5785857429144001</c:v>
                </c:pt>
                <c:pt idx="5">
                  <c:v>3.5785857429144001</c:v>
                </c:pt>
                <c:pt idx="6">
                  <c:v>4.2943028914972805</c:v>
                </c:pt>
                <c:pt idx="7">
                  <c:v>5.0100200400801604</c:v>
                </c:pt>
                <c:pt idx="8">
                  <c:v>5.7257371886630404</c:v>
                </c:pt>
                <c:pt idx="9">
                  <c:v>6.4414543372459203</c:v>
                </c:pt>
                <c:pt idx="10">
                  <c:v>7.1571714858288003</c:v>
                </c:pt>
                <c:pt idx="11">
                  <c:v>7.1571714858288003</c:v>
                </c:pt>
                <c:pt idx="12">
                  <c:v>7.8728886344116802</c:v>
                </c:pt>
                <c:pt idx="13">
                  <c:v>8.588605782994561</c:v>
                </c:pt>
                <c:pt idx="14">
                  <c:v>9.3043229315774401</c:v>
                </c:pt>
                <c:pt idx="15">
                  <c:v>10.020040080160321</c:v>
                </c:pt>
                <c:pt idx="16">
                  <c:v>20.755797308903521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524-41D0-8D76-575085F76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'28d healing'!$G$61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healing'!$A$86:$A$102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'28d healing'!$G$86:$G$102</c:f>
              <c:numCache>
                <c:formatCode>General</c:formatCode>
                <c:ptCount val="17"/>
                <c:pt idx="0">
                  <c:v>0</c:v>
                </c:pt>
                <c:pt idx="1">
                  <c:v>2.1471514457486403</c:v>
                </c:pt>
                <c:pt idx="2">
                  <c:v>5.0100200400801604</c:v>
                </c:pt>
                <c:pt idx="3">
                  <c:v>7.1571714858288003</c:v>
                </c:pt>
                <c:pt idx="4">
                  <c:v>8.588605782994561</c:v>
                </c:pt>
                <c:pt idx="5">
                  <c:v>10.020040080160321</c:v>
                </c:pt>
                <c:pt idx="6">
                  <c:v>10.7357572287432</c:v>
                </c:pt>
                <c:pt idx="7">
                  <c:v>12.167191525908962</c:v>
                </c:pt>
                <c:pt idx="8">
                  <c:v>12.882908674491841</c:v>
                </c:pt>
                <c:pt idx="9">
                  <c:v>15.030060120240481</c:v>
                </c:pt>
                <c:pt idx="10">
                  <c:v>15.74577726882336</c:v>
                </c:pt>
                <c:pt idx="11">
                  <c:v>16.461494417406239</c:v>
                </c:pt>
                <c:pt idx="12">
                  <c:v>17.177211565989122</c:v>
                </c:pt>
                <c:pt idx="13">
                  <c:v>17.892928714572001</c:v>
                </c:pt>
                <c:pt idx="14">
                  <c:v>19.324363011737763</c:v>
                </c:pt>
                <c:pt idx="15">
                  <c:v>20.040080160320642</c:v>
                </c:pt>
                <c:pt idx="16">
                  <c:v>39.364443172058401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970-4510-82DE-BBBDE472A67F}"/>
            </c:ext>
          </c:extLst>
        </c:ser>
        <c:ser>
          <c:idx val="1"/>
          <c:order val="1"/>
          <c:tx>
            <c:strRef>
              <c:f>'28d healing'!$H$61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healing'!$A$86:$A$102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'28d healing'!$H$86:$H$102</c:f>
              <c:numCache>
                <c:formatCode>General</c:formatCode>
                <c:ptCount val="17"/>
                <c:pt idx="0">
                  <c:v>0</c:v>
                </c:pt>
                <c:pt idx="1">
                  <c:v>1.4314342971657601</c:v>
                </c:pt>
                <c:pt idx="2">
                  <c:v>3.5785857429144001</c:v>
                </c:pt>
                <c:pt idx="3">
                  <c:v>5.7257371886630404</c:v>
                </c:pt>
                <c:pt idx="4">
                  <c:v>7.1571714858288003</c:v>
                </c:pt>
                <c:pt idx="5">
                  <c:v>7.8728886344116802</c:v>
                </c:pt>
                <c:pt idx="6">
                  <c:v>8.588605782994561</c:v>
                </c:pt>
                <c:pt idx="7">
                  <c:v>10.020040080160321</c:v>
                </c:pt>
                <c:pt idx="8">
                  <c:v>10.7357572287432</c:v>
                </c:pt>
                <c:pt idx="9">
                  <c:v>12.167191525908962</c:v>
                </c:pt>
                <c:pt idx="10">
                  <c:v>12.167191525908962</c:v>
                </c:pt>
                <c:pt idx="11">
                  <c:v>12.882908674491841</c:v>
                </c:pt>
                <c:pt idx="12">
                  <c:v>13.598625823074721</c:v>
                </c:pt>
                <c:pt idx="13">
                  <c:v>14.314342971657601</c:v>
                </c:pt>
                <c:pt idx="14">
                  <c:v>15.74577726882336</c:v>
                </c:pt>
                <c:pt idx="15">
                  <c:v>15.74577726882336</c:v>
                </c:pt>
                <c:pt idx="16">
                  <c:v>29.344403091898084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970-4510-82DE-BBBDE472A67F}"/>
            </c:ext>
          </c:extLst>
        </c:ser>
        <c:ser>
          <c:idx val="2"/>
          <c:order val="2"/>
          <c:tx>
            <c:strRef>
              <c:f>'28d healing'!$I$61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healing'!$A$86:$A$102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'28d healing'!$I$86:$I$102</c:f>
              <c:numCache>
                <c:formatCode>General</c:formatCode>
                <c:ptCount val="17"/>
                <c:pt idx="0">
                  <c:v>0</c:v>
                </c:pt>
                <c:pt idx="1">
                  <c:v>1.4314342971657601</c:v>
                </c:pt>
                <c:pt idx="2">
                  <c:v>3.5785857429144001</c:v>
                </c:pt>
                <c:pt idx="3">
                  <c:v>5.7257371886630404</c:v>
                </c:pt>
                <c:pt idx="4">
                  <c:v>7.1571714858288003</c:v>
                </c:pt>
                <c:pt idx="5">
                  <c:v>7.8728886344116802</c:v>
                </c:pt>
                <c:pt idx="6">
                  <c:v>9.3043229315774401</c:v>
                </c:pt>
                <c:pt idx="7">
                  <c:v>10.020040080160321</c:v>
                </c:pt>
                <c:pt idx="8">
                  <c:v>10.7357572287432</c:v>
                </c:pt>
                <c:pt idx="9">
                  <c:v>12.167191525908962</c:v>
                </c:pt>
                <c:pt idx="10">
                  <c:v>12.882908674491841</c:v>
                </c:pt>
                <c:pt idx="11">
                  <c:v>13.598625823074721</c:v>
                </c:pt>
                <c:pt idx="12">
                  <c:v>15.030060120240481</c:v>
                </c:pt>
                <c:pt idx="13">
                  <c:v>15.74577726882336</c:v>
                </c:pt>
                <c:pt idx="14">
                  <c:v>17.177211565989122</c:v>
                </c:pt>
                <c:pt idx="15">
                  <c:v>17.892928714572001</c:v>
                </c:pt>
                <c:pt idx="16">
                  <c:v>36.501574577726885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970-4510-82DE-BBBDE472A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'28d healing'!$G$61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healing'!$A$107:$A$123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'28d healing'!$G$107:$G$123</c:f>
              <c:numCache>
                <c:formatCode>General</c:formatCode>
                <c:ptCount val="17"/>
                <c:pt idx="0">
                  <c:v>0</c:v>
                </c:pt>
                <c:pt idx="1">
                  <c:v>1.4314342971657601</c:v>
                </c:pt>
                <c:pt idx="2">
                  <c:v>3.5785857429144001</c:v>
                </c:pt>
                <c:pt idx="3">
                  <c:v>5.7257371886630404</c:v>
                </c:pt>
                <c:pt idx="4">
                  <c:v>7.1571714858288003</c:v>
                </c:pt>
                <c:pt idx="5">
                  <c:v>7.8728886344116802</c:v>
                </c:pt>
                <c:pt idx="6">
                  <c:v>8.588605782994561</c:v>
                </c:pt>
                <c:pt idx="7">
                  <c:v>10.020040080160321</c:v>
                </c:pt>
                <c:pt idx="8">
                  <c:v>10.7357572287432</c:v>
                </c:pt>
                <c:pt idx="9">
                  <c:v>12.167191525908962</c:v>
                </c:pt>
                <c:pt idx="10">
                  <c:v>12.882908674491841</c:v>
                </c:pt>
                <c:pt idx="11">
                  <c:v>13.598625823074721</c:v>
                </c:pt>
                <c:pt idx="12">
                  <c:v>14.314342971657601</c:v>
                </c:pt>
                <c:pt idx="13">
                  <c:v>15.030060120240481</c:v>
                </c:pt>
                <c:pt idx="14">
                  <c:v>16.461494417406239</c:v>
                </c:pt>
                <c:pt idx="15">
                  <c:v>17.177211565989122</c:v>
                </c:pt>
                <c:pt idx="16">
                  <c:v>35.07014028056112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B00-44D3-AB26-571FEF815093}"/>
            </c:ext>
          </c:extLst>
        </c:ser>
        <c:ser>
          <c:idx val="1"/>
          <c:order val="1"/>
          <c:tx>
            <c:strRef>
              <c:f>'28d healing'!$H$61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healing'!$A$107:$A$123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'28d healing'!$H$107:$H$123</c:f>
              <c:numCache>
                <c:formatCode>General</c:formatCode>
                <c:ptCount val="17"/>
                <c:pt idx="0">
                  <c:v>0</c:v>
                </c:pt>
                <c:pt idx="1">
                  <c:v>1.4314342971657601</c:v>
                </c:pt>
                <c:pt idx="2">
                  <c:v>3.5785857429144001</c:v>
                </c:pt>
                <c:pt idx="3">
                  <c:v>6.4414543372459203</c:v>
                </c:pt>
                <c:pt idx="4">
                  <c:v>7.8728886344116802</c:v>
                </c:pt>
                <c:pt idx="5">
                  <c:v>8.588605782994561</c:v>
                </c:pt>
                <c:pt idx="6">
                  <c:v>10.020040080160321</c:v>
                </c:pt>
                <c:pt idx="7">
                  <c:v>11.451474377326081</c:v>
                </c:pt>
                <c:pt idx="8">
                  <c:v>12.167191525908962</c:v>
                </c:pt>
                <c:pt idx="9">
                  <c:v>13.598625823074721</c:v>
                </c:pt>
                <c:pt idx="10">
                  <c:v>14.314342971657601</c:v>
                </c:pt>
                <c:pt idx="11">
                  <c:v>15.030060120240481</c:v>
                </c:pt>
                <c:pt idx="12">
                  <c:v>16.461494417406239</c:v>
                </c:pt>
                <c:pt idx="13">
                  <c:v>17.177211565989122</c:v>
                </c:pt>
                <c:pt idx="14">
                  <c:v>18.60864586315488</c:v>
                </c:pt>
                <c:pt idx="15">
                  <c:v>19.324363011737763</c:v>
                </c:pt>
                <c:pt idx="16">
                  <c:v>38.648726023475525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B00-44D3-AB26-571FEF815093}"/>
            </c:ext>
          </c:extLst>
        </c:ser>
        <c:ser>
          <c:idx val="2"/>
          <c:order val="2"/>
          <c:tx>
            <c:strRef>
              <c:f>'28d healing'!$I$61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healing'!$A$107:$A$123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'28d healing'!$I$107:$I$123</c:f>
              <c:numCache>
                <c:formatCode>General</c:formatCode>
                <c:ptCount val="17"/>
                <c:pt idx="0">
                  <c:v>0</c:v>
                </c:pt>
                <c:pt idx="1">
                  <c:v>1.4314342971657601</c:v>
                </c:pt>
                <c:pt idx="2">
                  <c:v>2.8628685943315202</c:v>
                </c:pt>
                <c:pt idx="3">
                  <c:v>5.7257371886630404</c:v>
                </c:pt>
                <c:pt idx="4">
                  <c:v>7.1571714858288003</c:v>
                </c:pt>
                <c:pt idx="5">
                  <c:v>7.8728886344116802</c:v>
                </c:pt>
                <c:pt idx="6">
                  <c:v>9.3043229315774401</c:v>
                </c:pt>
                <c:pt idx="7">
                  <c:v>10.020040080160321</c:v>
                </c:pt>
                <c:pt idx="8">
                  <c:v>11.451474377326081</c:v>
                </c:pt>
                <c:pt idx="9">
                  <c:v>12.167191525908962</c:v>
                </c:pt>
                <c:pt idx="10">
                  <c:v>13.598625823074721</c:v>
                </c:pt>
                <c:pt idx="11">
                  <c:v>14.314342971657601</c:v>
                </c:pt>
                <c:pt idx="12">
                  <c:v>15.030060120240481</c:v>
                </c:pt>
                <c:pt idx="13">
                  <c:v>15.74577726882336</c:v>
                </c:pt>
                <c:pt idx="14">
                  <c:v>17.177211565989122</c:v>
                </c:pt>
                <c:pt idx="15">
                  <c:v>17.892928714572001</c:v>
                </c:pt>
                <c:pt idx="16">
                  <c:v>35.785857429144002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B00-44D3-AB26-571FEF815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'3m healing'!$G$61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healing'!$A$62:$A$78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healing'!$G$62:$G$78</c:f>
              <c:numCache>
                <c:formatCode>General</c:formatCode>
                <c:ptCount val="17"/>
                <c:pt idx="0">
                  <c:v>0</c:v>
                </c:pt>
                <c:pt idx="1">
                  <c:v>0.71571714858288005</c:v>
                </c:pt>
                <c:pt idx="2">
                  <c:v>2.8628685943315202</c:v>
                </c:pt>
                <c:pt idx="3">
                  <c:v>3.5785857429144001</c:v>
                </c:pt>
                <c:pt idx="4">
                  <c:v>3.5785857429144001</c:v>
                </c:pt>
                <c:pt idx="5">
                  <c:v>4.2943028914972805</c:v>
                </c:pt>
                <c:pt idx="6">
                  <c:v>5.0100200400801604</c:v>
                </c:pt>
                <c:pt idx="7">
                  <c:v>5.7257371886630404</c:v>
                </c:pt>
                <c:pt idx="8">
                  <c:v>6.4414543372459203</c:v>
                </c:pt>
                <c:pt idx="9">
                  <c:v>6.4414543372459203</c:v>
                </c:pt>
                <c:pt idx="10">
                  <c:v>7.8728886344116802</c:v>
                </c:pt>
                <c:pt idx="11">
                  <c:v>7.8728886344116802</c:v>
                </c:pt>
                <c:pt idx="12">
                  <c:v>8.588605782994561</c:v>
                </c:pt>
                <c:pt idx="13">
                  <c:v>9.3043229315774401</c:v>
                </c:pt>
                <c:pt idx="14">
                  <c:v>9.3043229315774401</c:v>
                </c:pt>
                <c:pt idx="15">
                  <c:v>10.020040080160321</c:v>
                </c:pt>
                <c:pt idx="16">
                  <c:v>18.60864586315488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4B-44B8-9103-FDE6E3C7F634}"/>
            </c:ext>
          </c:extLst>
        </c:ser>
        <c:ser>
          <c:idx val="1"/>
          <c:order val="1"/>
          <c:tx>
            <c:strRef>
              <c:f>'3m healing'!$H$61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healing'!$A$62:$A$78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healing'!$H$62:$H$78</c:f>
              <c:numCache>
                <c:formatCode>General</c:formatCode>
                <c:ptCount val="17"/>
                <c:pt idx="0">
                  <c:v>0</c:v>
                </c:pt>
                <c:pt idx="1">
                  <c:v>0.71571714858288005</c:v>
                </c:pt>
                <c:pt idx="2">
                  <c:v>2.8628685943315202</c:v>
                </c:pt>
                <c:pt idx="3">
                  <c:v>4.2943028914972805</c:v>
                </c:pt>
                <c:pt idx="4">
                  <c:v>5.0100200400801604</c:v>
                </c:pt>
                <c:pt idx="5">
                  <c:v>5.7257371886630404</c:v>
                </c:pt>
                <c:pt idx="6">
                  <c:v>6.4414543372459203</c:v>
                </c:pt>
                <c:pt idx="7">
                  <c:v>7.1571714858288003</c:v>
                </c:pt>
                <c:pt idx="8">
                  <c:v>7.8728886344116802</c:v>
                </c:pt>
                <c:pt idx="9">
                  <c:v>8.588605782994561</c:v>
                </c:pt>
                <c:pt idx="10">
                  <c:v>9.3043229315774401</c:v>
                </c:pt>
                <c:pt idx="11">
                  <c:v>10.020040080160321</c:v>
                </c:pt>
                <c:pt idx="12">
                  <c:v>10.7357572287432</c:v>
                </c:pt>
                <c:pt idx="13">
                  <c:v>11.451474377326081</c:v>
                </c:pt>
                <c:pt idx="14">
                  <c:v>12.167191525908962</c:v>
                </c:pt>
                <c:pt idx="15">
                  <c:v>12.882908674491841</c:v>
                </c:pt>
                <c:pt idx="16">
                  <c:v>26.48153449756656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F4B-44B8-9103-FDE6E3C7F634}"/>
            </c:ext>
          </c:extLst>
        </c:ser>
        <c:ser>
          <c:idx val="2"/>
          <c:order val="2"/>
          <c:tx>
            <c:strRef>
              <c:f>'3m healing'!$I$61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healing'!$A$62:$A$78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healing'!$I$62:$I$78</c:f>
              <c:numCache>
                <c:formatCode>General</c:formatCode>
                <c:ptCount val="17"/>
                <c:pt idx="0">
                  <c:v>0</c:v>
                </c:pt>
                <c:pt idx="1">
                  <c:v>1.4314342971657601</c:v>
                </c:pt>
                <c:pt idx="2">
                  <c:v>3.5785857429144001</c:v>
                </c:pt>
                <c:pt idx="3">
                  <c:v>5.0100200400801604</c:v>
                </c:pt>
                <c:pt idx="4">
                  <c:v>5.7257371886630404</c:v>
                </c:pt>
                <c:pt idx="5">
                  <c:v>6.4414543372459203</c:v>
                </c:pt>
                <c:pt idx="6">
                  <c:v>7.1571714858288003</c:v>
                </c:pt>
                <c:pt idx="7">
                  <c:v>7.8728886344116802</c:v>
                </c:pt>
                <c:pt idx="8">
                  <c:v>8.588605782994561</c:v>
                </c:pt>
                <c:pt idx="9">
                  <c:v>9.3043229315774401</c:v>
                </c:pt>
                <c:pt idx="10">
                  <c:v>10.7357572287432</c:v>
                </c:pt>
                <c:pt idx="11">
                  <c:v>11.451474377326081</c:v>
                </c:pt>
                <c:pt idx="12">
                  <c:v>12.167191525908962</c:v>
                </c:pt>
                <c:pt idx="13">
                  <c:v>12.882908674491841</c:v>
                </c:pt>
                <c:pt idx="14">
                  <c:v>14.314342971657601</c:v>
                </c:pt>
                <c:pt idx="15">
                  <c:v>14.314342971657601</c:v>
                </c:pt>
                <c:pt idx="16">
                  <c:v>27.197251646149443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F4B-44B8-9103-FDE6E3C7F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602343</xdr:colOff>
      <xdr:row>59</xdr:row>
      <xdr:rowOff>167368</xdr:rowOff>
    </xdr:from>
    <xdr:to>
      <xdr:col>19</xdr:col>
      <xdr:colOff>123675</xdr:colOff>
      <xdr:row>80</xdr:row>
      <xdr:rowOff>166308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503464</xdr:colOff>
      <xdr:row>35</xdr:row>
      <xdr:rowOff>27213</xdr:rowOff>
    </xdr:from>
    <xdr:to>
      <xdr:col>23</xdr:col>
      <xdr:colOff>11414</xdr:colOff>
      <xdr:row>56</xdr:row>
      <xdr:rowOff>30237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292780</xdr:colOff>
      <xdr:row>81</xdr:row>
      <xdr:rowOff>156709</xdr:rowOff>
    </xdr:from>
    <xdr:to>
      <xdr:col>22</xdr:col>
      <xdr:colOff>440040</xdr:colOff>
      <xdr:row>102</xdr:row>
      <xdr:rowOff>40822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1286FD4E-2504-4B3D-964F-55A7427659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104</xdr:row>
      <xdr:rowOff>79375</xdr:rowOff>
    </xdr:from>
    <xdr:to>
      <xdr:col>19</xdr:col>
      <xdr:colOff>124582</xdr:colOff>
      <xdr:row>125</xdr:row>
      <xdr:rowOff>71965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A177C107-57AE-432E-A59C-6C0E4585EB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602343</xdr:colOff>
      <xdr:row>59</xdr:row>
      <xdr:rowOff>167368</xdr:rowOff>
    </xdr:from>
    <xdr:to>
      <xdr:col>19</xdr:col>
      <xdr:colOff>123675</xdr:colOff>
      <xdr:row>80</xdr:row>
      <xdr:rowOff>166308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66F318-9625-4C6D-8F00-1C70503B96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36</xdr:row>
      <xdr:rowOff>0</xdr:rowOff>
    </xdr:from>
    <xdr:to>
      <xdr:col>19</xdr:col>
      <xdr:colOff>129117</xdr:colOff>
      <xdr:row>56</xdr:row>
      <xdr:rowOff>189441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06BE0220-4421-48F0-A4BE-AAE3DA9B52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587375</xdr:colOff>
      <xdr:row>82</xdr:row>
      <xdr:rowOff>111125</xdr:rowOff>
    </xdr:from>
    <xdr:to>
      <xdr:col>19</xdr:col>
      <xdr:colOff>108707</xdr:colOff>
      <xdr:row>103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4BD21A68-9D5B-4AFE-AE41-967A6BAD88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104</xdr:row>
      <xdr:rowOff>79375</xdr:rowOff>
    </xdr:from>
    <xdr:to>
      <xdr:col>19</xdr:col>
      <xdr:colOff>124582</xdr:colOff>
      <xdr:row>125</xdr:row>
      <xdr:rowOff>71965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7DE7071D-B866-4F78-A3B6-4C08EEB9FE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602343</xdr:colOff>
      <xdr:row>59</xdr:row>
      <xdr:rowOff>167368</xdr:rowOff>
    </xdr:from>
    <xdr:to>
      <xdr:col>19</xdr:col>
      <xdr:colOff>123675</xdr:colOff>
      <xdr:row>80</xdr:row>
      <xdr:rowOff>166308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703799-FC76-4723-815A-E0687F87D3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36</xdr:row>
      <xdr:rowOff>0</xdr:rowOff>
    </xdr:from>
    <xdr:to>
      <xdr:col>19</xdr:col>
      <xdr:colOff>129117</xdr:colOff>
      <xdr:row>56</xdr:row>
      <xdr:rowOff>189441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75659EDA-60C6-4BDA-BF56-F781C92DFC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587375</xdr:colOff>
      <xdr:row>82</xdr:row>
      <xdr:rowOff>111125</xdr:rowOff>
    </xdr:from>
    <xdr:to>
      <xdr:col>19</xdr:col>
      <xdr:colOff>108707</xdr:colOff>
      <xdr:row>103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3CCEF151-CD9F-4A50-B62C-C4FF7F6F6F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104</xdr:row>
      <xdr:rowOff>79375</xdr:rowOff>
    </xdr:from>
    <xdr:to>
      <xdr:col>19</xdr:col>
      <xdr:colOff>124582</xdr:colOff>
      <xdr:row>125</xdr:row>
      <xdr:rowOff>71965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9832450B-9561-4D7E-8BB8-2D9F10D4E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602343</xdr:colOff>
      <xdr:row>59</xdr:row>
      <xdr:rowOff>167368</xdr:rowOff>
    </xdr:from>
    <xdr:to>
      <xdr:col>19</xdr:col>
      <xdr:colOff>123675</xdr:colOff>
      <xdr:row>80</xdr:row>
      <xdr:rowOff>166308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0627D2-B4D0-446C-9192-E816FB2D9F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36</xdr:row>
      <xdr:rowOff>0</xdr:rowOff>
    </xdr:from>
    <xdr:to>
      <xdr:col>19</xdr:col>
      <xdr:colOff>129117</xdr:colOff>
      <xdr:row>56</xdr:row>
      <xdr:rowOff>189441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A67D80F0-6055-465B-AB2D-0D217B51E5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587375</xdr:colOff>
      <xdr:row>82</xdr:row>
      <xdr:rowOff>111125</xdr:rowOff>
    </xdr:from>
    <xdr:to>
      <xdr:col>19</xdr:col>
      <xdr:colOff>108707</xdr:colOff>
      <xdr:row>103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E8480A3D-391E-45A8-927B-D5E0B45CEB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104</xdr:row>
      <xdr:rowOff>79375</xdr:rowOff>
    </xdr:from>
    <xdr:to>
      <xdr:col>19</xdr:col>
      <xdr:colOff>124582</xdr:colOff>
      <xdr:row>125</xdr:row>
      <xdr:rowOff>71965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47474E42-0253-47E8-8B14-DE362E0ECA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C285"/>
  <sheetViews>
    <sheetView topLeftCell="A108" zoomScale="70" zoomScaleNormal="70" workbookViewId="0">
      <selection activeCell="E33" sqref="E33"/>
    </sheetView>
  </sheetViews>
  <sheetFormatPr defaultColWidth="8.73046875" defaultRowHeight="14.25" x14ac:dyDescent="0.45"/>
  <cols>
    <col min="1" max="1" width="22.53125" customWidth="1"/>
    <col min="2" max="5" width="20.796875" customWidth="1"/>
    <col min="6" max="6" width="11.19921875" customWidth="1"/>
    <col min="7" max="7" width="22.73046875" customWidth="1"/>
    <col min="8" max="8" width="21" customWidth="1"/>
    <col min="9" max="9" width="16" customWidth="1"/>
  </cols>
  <sheetData>
    <row r="1" spans="1:7" ht="23.25" x14ac:dyDescent="0.7">
      <c r="A1" s="50" t="s">
        <v>15</v>
      </c>
    </row>
    <row r="2" spans="1:7" ht="23.25" x14ac:dyDescent="0.7">
      <c r="A2" s="11" t="s">
        <v>34</v>
      </c>
      <c r="B2" s="11" t="s">
        <v>39</v>
      </c>
    </row>
    <row r="4" spans="1:7" x14ac:dyDescent="0.45">
      <c r="A4" t="s">
        <v>18</v>
      </c>
      <c r="B4" s="19">
        <v>43630</v>
      </c>
    </row>
    <row r="5" spans="1:7" x14ac:dyDescent="0.45">
      <c r="A5" t="s">
        <v>19</v>
      </c>
      <c r="B5" s="20">
        <v>43658</v>
      </c>
    </row>
    <row r="6" spans="1:7" x14ac:dyDescent="0.45">
      <c r="A6" s="36" t="s">
        <v>20</v>
      </c>
      <c r="B6" s="20">
        <v>43658</v>
      </c>
    </row>
    <row r="7" spans="1:7" x14ac:dyDescent="0.45">
      <c r="B7" s="16"/>
    </row>
    <row r="8" spans="1:7" x14ac:dyDescent="0.45">
      <c r="A8" s="8" t="s">
        <v>4</v>
      </c>
      <c r="D8" s="12" t="s">
        <v>16</v>
      </c>
    </row>
    <row r="9" spans="1:7" x14ac:dyDescent="0.45">
      <c r="A9" s="8"/>
      <c r="D9" s="12"/>
    </row>
    <row r="10" spans="1:7" x14ac:dyDescent="0.45">
      <c r="A10" s="8" t="s">
        <v>5</v>
      </c>
      <c r="B10" s="25" t="s">
        <v>14</v>
      </c>
      <c r="D10" s="12" t="s">
        <v>5</v>
      </c>
      <c r="E10" s="25" t="s">
        <v>14</v>
      </c>
      <c r="F10" s="12" t="s">
        <v>35</v>
      </c>
      <c r="G10" s="25" t="s">
        <v>14</v>
      </c>
    </row>
    <row r="11" spans="1:7" x14ac:dyDescent="0.45">
      <c r="A11" s="21" t="s">
        <v>10</v>
      </c>
      <c r="B11" s="22">
        <v>154.4</v>
      </c>
      <c r="D11" s="23" t="s">
        <v>10</v>
      </c>
      <c r="E11" s="24">
        <v>290.60000000000002</v>
      </c>
      <c r="F11" s="23" t="s">
        <v>10</v>
      </c>
      <c r="G11" s="24">
        <v>216.8</v>
      </c>
    </row>
    <row r="12" spans="1:7" x14ac:dyDescent="0.45">
      <c r="A12" s="21" t="s">
        <v>11</v>
      </c>
      <c r="B12" s="22">
        <v>154.4</v>
      </c>
      <c r="D12" s="23" t="s">
        <v>11</v>
      </c>
      <c r="E12" s="24">
        <v>202.8</v>
      </c>
      <c r="F12" s="23" t="s">
        <v>11</v>
      </c>
      <c r="G12" s="24">
        <v>231.6</v>
      </c>
    </row>
    <row r="13" spans="1:7" x14ac:dyDescent="0.45">
      <c r="A13" s="21" t="s">
        <v>27</v>
      </c>
      <c r="B13" s="22">
        <v>128</v>
      </c>
      <c r="D13" s="23" t="s">
        <v>27</v>
      </c>
      <c r="E13" s="24">
        <v>284</v>
      </c>
      <c r="F13" s="23" t="s">
        <v>27</v>
      </c>
      <c r="G13" s="24">
        <v>188.2</v>
      </c>
    </row>
    <row r="14" spans="1:7" x14ac:dyDescent="0.45">
      <c r="A14" s="21" t="s">
        <v>28</v>
      </c>
      <c r="B14" s="22">
        <v>142</v>
      </c>
      <c r="D14" s="23" t="s">
        <v>28</v>
      </c>
      <c r="E14" s="24">
        <v>272.8</v>
      </c>
      <c r="F14" s="23" t="s">
        <v>28</v>
      </c>
      <c r="G14" s="24">
        <v>207</v>
      </c>
    </row>
    <row r="15" spans="1:7" x14ac:dyDescent="0.45">
      <c r="A15" s="8" t="s">
        <v>6</v>
      </c>
      <c r="B15" s="8"/>
      <c r="D15" s="12" t="s">
        <v>6</v>
      </c>
      <c r="E15" s="13"/>
      <c r="F15" s="12" t="s">
        <v>36</v>
      </c>
      <c r="G15" s="13"/>
    </row>
    <row r="16" spans="1:7" x14ac:dyDescent="0.45">
      <c r="A16" s="21" t="s">
        <v>10</v>
      </c>
      <c r="B16" s="22">
        <v>192.2</v>
      </c>
      <c r="D16" s="23" t="s">
        <v>10</v>
      </c>
      <c r="E16" s="24">
        <v>190</v>
      </c>
      <c r="F16" s="23" t="s">
        <v>10</v>
      </c>
      <c r="G16" s="24">
        <v>198.6</v>
      </c>
    </row>
    <row r="17" spans="1:7" x14ac:dyDescent="0.45">
      <c r="A17" s="21" t="s">
        <v>11</v>
      </c>
      <c r="B17" s="22">
        <v>182.6</v>
      </c>
      <c r="D17" s="23" t="s">
        <v>11</v>
      </c>
      <c r="E17" s="24">
        <v>147.4</v>
      </c>
      <c r="F17" s="23" t="s">
        <v>11</v>
      </c>
      <c r="G17" s="24">
        <v>195.6</v>
      </c>
    </row>
    <row r="18" spans="1:7" x14ac:dyDescent="0.45">
      <c r="A18" s="21" t="s">
        <v>27</v>
      </c>
      <c r="B18" s="22">
        <v>196.8</v>
      </c>
      <c r="D18" s="23" t="s">
        <v>27</v>
      </c>
      <c r="E18" s="24">
        <v>204.4</v>
      </c>
      <c r="F18" s="23" t="s">
        <v>27</v>
      </c>
      <c r="G18" s="24">
        <v>205.6</v>
      </c>
    </row>
    <row r="19" spans="1:7" x14ac:dyDescent="0.45">
      <c r="A19" s="21" t="s">
        <v>28</v>
      </c>
      <c r="B19" s="22">
        <v>203.4</v>
      </c>
      <c r="D19" s="23" t="s">
        <v>28</v>
      </c>
      <c r="E19" s="24">
        <v>222.4</v>
      </c>
      <c r="F19" s="23" t="s">
        <v>28</v>
      </c>
      <c r="G19" s="24">
        <v>204.2</v>
      </c>
    </row>
    <row r="20" spans="1:7" x14ac:dyDescent="0.45">
      <c r="A20" s="8" t="s">
        <v>7</v>
      </c>
      <c r="B20" s="8"/>
      <c r="D20" s="12" t="s">
        <v>7</v>
      </c>
      <c r="E20" s="13"/>
      <c r="F20" s="12" t="s">
        <v>37</v>
      </c>
      <c r="G20" s="13"/>
    </row>
    <row r="21" spans="1:7" x14ac:dyDescent="0.45">
      <c r="A21" s="21" t="s">
        <v>10</v>
      </c>
      <c r="B21" s="22">
        <v>205.6</v>
      </c>
      <c r="D21" s="23" t="s">
        <v>10</v>
      </c>
      <c r="E21" s="24">
        <v>190.8</v>
      </c>
      <c r="F21" s="23" t="s">
        <v>10</v>
      </c>
      <c r="G21" s="24">
        <v>207.8</v>
      </c>
    </row>
    <row r="22" spans="1:7" x14ac:dyDescent="0.45">
      <c r="A22" s="21" t="s">
        <v>11</v>
      </c>
      <c r="B22" s="22">
        <v>204.8</v>
      </c>
      <c r="D22" s="23" t="s">
        <v>11</v>
      </c>
      <c r="E22" s="24">
        <v>208.4</v>
      </c>
      <c r="F22" s="23" t="s">
        <v>11</v>
      </c>
      <c r="G22" s="24">
        <v>182.8</v>
      </c>
    </row>
    <row r="23" spans="1:7" x14ac:dyDescent="0.45">
      <c r="A23" s="21" t="s">
        <v>27</v>
      </c>
      <c r="B23" s="22">
        <v>205.6</v>
      </c>
      <c r="D23" s="23" t="s">
        <v>27</v>
      </c>
      <c r="E23" s="24">
        <v>230.6</v>
      </c>
      <c r="F23" s="23" t="s">
        <v>27</v>
      </c>
      <c r="G23" s="24">
        <v>186.6</v>
      </c>
    </row>
    <row r="24" spans="1:7" x14ac:dyDescent="0.45">
      <c r="A24" s="21" t="s">
        <v>28</v>
      </c>
      <c r="B24" s="22">
        <v>208.6</v>
      </c>
      <c r="D24" s="23" t="s">
        <v>28</v>
      </c>
      <c r="E24" s="24">
        <v>225.6</v>
      </c>
      <c r="F24" s="23" t="s">
        <v>28</v>
      </c>
      <c r="G24" s="24">
        <v>189.2</v>
      </c>
    </row>
    <row r="25" spans="1:7" x14ac:dyDescent="0.45">
      <c r="A25" s="9" t="s">
        <v>12</v>
      </c>
      <c r="B25" s="10">
        <f>AVERAGE(B21:B24,B16:B19,B11:B14)</f>
        <v>181.53333333333333</v>
      </c>
      <c r="D25" s="14" t="s">
        <v>12</v>
      </c>
      <c r="E25" s="15">
        <f>AVERAGE(E21:E24,E16:E19,E11:E14,G11:G14,G16:G19,G21:G24)</f>
        <v>211.82500000000005</v>
      </c>
    </row>
    <row r="26" spans="1:7" x14ac:dyDescent="0.45">
      <c r="A26" s="9" t="s">
        <v>13</v>
      </c>
      <c r="B26" s="10">
        <f>_xlfn.STDEV.S(B21:B24,B16:B19,B11:B14)</f>
        <v>28.856426205151021</v>
      </c>
      <c r="D26" s="14" t="s">
        <v>13</v>
      </c>
      <c r="E26" s="15">
        <f>_xlfn.STDEV.S(E21:E24,E16:E19,E11:E14,G11:G14,G16:G19,G21:G24)</f>
        <v>32.666393447540628</v>
      </c>
    </row>
    <row r="30" spans="1:7" x14ac:dyDescent="0.45">
      <c r="A30" s="27" t="s">
        <v>29</v>
      </c>
      <c r="B30" s="28">
        <v>10</v>
      </c>
    </row>
    <row r="31" spans="1:7" x14ac:dyDescent="0.45">
      <c r="A31" s="27" t="s">
        <v>9</v>
      </c>
      <c r="B31" s="28">
        <v>14</v>
      </c>
      <c r="E31" s="29"/>
    </row>
    <row r="32" spans="1:7" x14ac:dyDescent="0.45">
      <c r="A32" s="27" t="s">
        <v>8</v>
      </c>
      <c r="B32" s="28">
        <v>100</v>
      </c>
    </row>
    <row r="33" spans="1:9" x14ac:dyDescent="0.45">
      <c r="A33" s="27" t="s">
        <v>0</v>
      </c>
      <c r="B33" s="28">
        <f>B31*B32</f>
        <v>1400</v>
      </c>
    </row>
    <row r="35" spans="1:9" x14ac:dyDescent="0.45">
      <c r="B35" s="26" t="s">
        <v>26</v>
      </c>
    </row>
    <row r="36" spans="1:9" x14ac:dyDescent="0.45">
      <c r="A36" s="7"/>
      <c r="C36" s="54" t="s">
        <v>30</v>
      </c>
      <c r="D36" s="54"/>
      <c r="E36" s="54"/>
      <c r="G36" s="55" t="s">
        <v>1</v>
      </c>
      <c r="H36" s="55"/>
      <c r="I36" s="55"/>
    </row>
    <row r="37" spans="1:9" x14ac:dyDescent="0.45">
      <c r="B37" s="33" t="s">
        <v>2</v>
      </c>
      <c r="C37" s="34" t="s">
        <v>5</v>
      </c>
      <c r="D37" s="34" t="s">
        <v>6</v>
      </c>
      <c r="E37" s="34" t="s">
        <v>7</v>
      </c>
      <c r="G37" s="42" t="s">
        <v>5</v>
      </c>
      <c r="H37" s="40" t="s">
        <v>6</v>
      </c>
      <c r="I37" s="41" t="s">
        <v>7</v>
      </c>
    </row>
    <row r="38" spans="1:9" x14ac:dyDescent="0.45">
      <c r="A38">
        <f>SQRT(B38/60)</f>
        <v>0</v>
      </c>
      <c r="B38" s="33">
        <v>0</v>
      </c>
      <c r="C38" s="35">
        <v>11315</v>
      </c>
      <c r="D38" s="35">
        <v>11643</v>
      </c>
      <c r="E38" s="35">
        <v>11691</v>
      </c>
      <c r="G38" s="31">
        <f>(C38-C$38)/(0.000998*$B$33)</f>
        <v>0</v>
      </c>
      <c r="H38" s="31">
        <f>(D38-D$38)/(0.000998*$B$33)</f>
        <v>0</v>
      </c>
      <c r="I38" s="31">
        <f>(E38-E$38)/(0.000998*$B$33)</f>
        <v>0</v>
      </c>
    </row>
    <row r="39" spans="1:9" x14ac:dyDescent="0.45">
      <c r="A39">
        <f t="shared" ref="A39:A54" si="0">SQRT(B39/60)</f>
        <v>0.12909944487358055</v>
      </c>
      <c r="B39" s="33">
        <v>1</v>
      </c>
      <c r="C39" s="35">
        <v>11316</v>
      </c>
      <c r="D39" s="35">
        <v>11644</v>
      </c>
      <c r="E39" s="35">
        <v>11693</v>
      </c>
      <c r="G39" s="31">
        <f t="shared" ref="G39:G54" si="1">(C39-C$38)/(0.000998*$B$33)</f>
        <v>0.71571714858288005</v>
      </c>
      <c r="H39" s="31">
        <f t="shared" ref="H39:H54" si="2">(D39-D$38)/(0.000998*$B$33)</f>
        <v>0.71571714858288005</v>
      </c>
      <c r="I39" s="31">
        <f t="shared" ref="I39:I54" si="3">(E39-E$38)/(0.000998*$B$33)</f>
        <v>1.4314342971657601</v>
      </c>
    </row>
    <row r="40" spans="1:9" x14ac:dyDescent="0.45">
      <c r="A40">
        <f t="shared" si="0"/>
        <v>0.5163977794943222</v>
      </c>
      <c r="B40" s="33">
        <v>16</v>
      </c>
      <c r="C40" s="35">
        <v>11318</v>
      </c>
      <c r="D40" s="35">
        <v>11645</v>
      </c>
      <c r="E40" s="35">
        <v>11694</v>
      </c>
      <c r="G40" s="31">
        <f t="shared" si="1"/>
        <v>2.1471514457486403</v>
      </c>
      <c r="H40" s="31">
        <f t="shared" si="2"/>
        <v>1.4314342971657601</v>
      </c>
      <c r="I40" s="31">
        <f t="shared" si="3"/>
        <v>2.1471514457486403</v>
      </c>
    </row>
    <row r="41" spans="1:9" x14ac:dyDescent="0.45">
      <c r="A41">
        <f t="shared" si="0"/>
        <v>0.7745966692414834</v>
      </c>
      <c r="B41" s="33">
        <v>36</v>
      </c>
      <c r="C41" s="35">
        <v>11319</v>
      </c>
      <c r="D41" s="35">
        <v>11646</v>
      </c>
      <c r="E41" s="35">
        <v>11694</v>
      </c>
      <c r="G41" s="31">
        <f t="shared" si="1"/>
        <v>2.8628685943315202</v>
      </c>
      <c r="H41" s="31">
        <f t="shared" si="2"/>
        <v>2.1471514457486403</v>
      </c>
      <c r="I41" s="31">
        <f t="shared" si="3"/>
        <v>2.1471514457486403</v>
      </c>
    </row>
    <row r="42" spans="1:9" x14ac:dyDescent="0.45">
      <c r="A42">
        <f t="shared" si="0"/>
        <v>0.9036961141150639</v>
      </c>
      <c r="B42" s="33">
        <v>49</v>
      </c>
      <c r="C42" s="35">
        <v>11320</v>
      </c>
      <c r="D42" s="35">
        <v>11647</v>
      </c>
      <c r="E42" s="35">
        <v>11695</v>
      </c>
      <c r="G42" s="31">
        <f t="shared" si="1"/>
        <v>3.5785857429144001</v>
      </c>
      <c r="H42" s="31">
        <f t="shared" si="2"/>
        <v>2.8628685943315202</v>
      </c>
      <c r="I42" s="31">
        <f t="shared" si="3"/>
        <v>2.8628685943315202</v>
      </c>
    </row>
    <row r="43" spans="1:9" x14ac:dyDescent="0.45">
      <c r="A43">
        <f t="shared" si="0"/>
        <v>1.0327955589886444</v>
      </c>
      <c r="B43" s="33">
        <v>64</v>
      </c>
      <c r="C43" s="35">
        <v>11323</v>
      </c>
      <c r="D43" s="35">
        <v>11651</v>
      </c>
      <c r="E43" s="35">
        <v>11695</v>
      </c>
      <c r="G43" s="31">
        <f t="shared" si="1"/>
        <v>5.7257371886630404</v>
      </c>
      <c r="H43" s="31">
        <f t="shared" si="2"/>
        <v>5.7257371886630404</v>
      </c>
      <c r="I43" s="31">
        <f t="shared" si="3"/>
        <v>2.8628685943315202</v>
      </c>
    </row>
    <row r="44" spans="1:9" x14ac:dyDescent="0.45">
      <c r="A44">
        <f t="shared" si="0"/>
        <v>1.1618950038622251</v>
      </c>
      <c r="B44" s="33">
        <v>81</v>
      </c>
      <c r="C44" s="35">
        <v>11323</v>
      </c>
      <c r="D44" s="35">
        <v>11651</v>
      </c>
      <c r="E44" s="35">
        <v>11696</v>
      </c>
      <c r="G44" s="31">
        <f t="shared" si="1"/>
        <v>5.7257371886630404</v>
      </c>
      <c r="H44" s="31">
        <f t="shared" si="2"/>
        <v>5.7257371886630404</v>
      </c>
      <c r="I44" s="31">
        <f t="shared" si="3"/>
        <v>3.5785857429144001</v>
      </c>
    </row>
    <row r="45" spans="1:9" x14ac:dyDescent="0.45">
      <c r="A45">
        <f t="shared" si="0"/>
        <v>1.2909944487358056</v>
      </c>
      <c r="B45" s="33">
        <v>100</v>
      </c>
      <c r="C45" s="35">
        <v>11324</v>
      </c>
      <c r="D45" s="35">
        <v>11651</v>
      </c>
      <c r="E45" s="35">
        <v>11697</v>
      </c>
      <c r="G45" s="31">
        <f t="shared" si="1"/>
        <v>6.4414543372459203</v>
      </c>
      <c r="H45" s="31">
        <f t="shared" si="2"/>
        <v>5.7257371886630404</v>
      </c>
      <c r="I45" s="31">
        <f t="shared" si="3"/>
        <v>4.2943028914972805</v>
      </c>
    </row>
    <row r="46" spans="1:9" x14ac:dyDescent="0.45">
      <c r="A46">
        <f t="shared" si="0"/>
        <v>1.4200938936093861</v>
      </c>
      <c r="B46" s="33">
        <v>121</v>
      </c>
      <c r="C46" s="35">
        <v>11325</v>
      </c>
      <c r="D46" s="35">
        <v>11651</v>
      </c>
      <c r="E46" s="35">
        <v>11698</v>
      </c>
      <c r="G46" s="31">
        <f t="shared" si="1"/>
        <v>7.1571714858288003</v>
      </c>
      <c r="H46" s="31">
        <f t="shared" si="2"/>
        <v>5.7257371886630404</v>
      </c>
      <c r="I46" s="31">
        <f t="shared" si="3"/>
        <v>5.0100200400801604</v>
      </c>
    </row>
    <row r="47" spans="1:9" x14ac:dyDescent="0.45">
      <c r="A47">
        <f t="shared" si="0"/>
        <v>1.5491933384829668</v>
      </c>
      <c r="B47" s="33">
        <v>144</v>
      </c>
      <c r="C47" s="35">
        <v>11325</v>
      </c>
      <c r="D47" s="35">
        <v>11652</v>
      </c>
      <c r="E47" s="35">
        <v>11698</v>
      </c>
      <c r="G47" s="31">
        <f t="shared" si="1"/>
        <v>7.1571714858288003</v>
      </c>
      <c r="H47" s="31">
        <f t="shared" si="2"/>
        <v>6.4414543372459203</v>
      </c>
      <c r="I47" s="31">
        <f t="shared" si="3"/>
        <v>5.0100200400801604</v>
      </c>
    </row>
    <row r="48" spans="1:9" x14ac:dyDescent="0.45">
      <c r="A48">
        <f t="shared" si="0"/>
        <v>1.6782927833565473</v>
      </c>
      <c r="B48" s="33">
        <v>169</v>
      </c>
      <c r="C48" s="35">
        <v>11326</v>
      </c>
      <c r="D48" s="35">
        <v>11652</v>
      </c>
      <c r="E48" s="35">
        <v>11699</v>
      </c>
      <c r="G48" s="31">
        <f t="shared" si="1"/>
        <v>7.8728886344116802</v>
      </c>
      <c r="H48" s="31">
        <f t="shared" si="2"/>
        <v>6.4414543372459203</v>
      </c>
      <c r="I48" s="31">
        <f t="shared" si="3"/>
        <v>5.7257371886630404</v>
      </c>
    </row>
    <row r="49" spans="1:29" x14ac:dyDescent="0.45">
      <c r="A49">
        <f t="shared" si="0"/>
        <v>1.8073922282301278</v>
      </c>
      <c r="B49" s="33">
        <v>196</v>
      </c>
      <c r="C49" s="35">
        <v>11327</v>
      </c>
      <c r="D49" s="35">
        <v>11652</v>
      </c>
      <c r="E49" s="35">
        <v>11699</v>
      </c>
      <c r="G49" s="31">
        <f t="shared" si="1"/>
        <v>8.588605782994561</v>
      </c>
      <c r="H49" s="31">
        <f t="shared" si="2"/>
        <v>6.4414543372459203</v>
      </c>
      <c r="I49" s="31">
        <f t="shared" si="3"/>
        <v>5.7257371886630404</v>
      </c>
    </row>
    <row r="50" spans="1:29" x14ac:dyDescent="0.45">
      <c r="A50">
        <f t="shared" si="0"/>
        <v>1.9364916731037085</v>
      </c>
      <c r="B50" s="33">
        <v>225</v>
      </c>
      <c r="C50" s="35">
        <v>11327</v>
      </c>
      <c r="D50" s="35">
        <v>11653</v>
      </c>
      <c r="E50" s="35">
        <v>11700</v>
      </c>
      <c r="G50" s="31">
        <f t="shared" si="1"/>
        <v>8.588605782994561</v>
      </c>
      <c r="H50" s="31">
        <f t="shared" si="2"/>
        <v>7.1571714858288003</v>
      </c>
      <c r="I50" s="31">
        <f t="shared" si="3"/>
        <v>6.4414543372459203</v>
      </c>
    </row>
    <row r="51" spans="1:29" x14ac:dyDescent="0.45">
      <c r="A51">
        <f t="shared" si="0"/>
        <v>2.0655911179772888</v>
      </c>
      <c r="B51" s="33">
        <v>256</v>
      </c>
      <c r="C51" s="35">
        <v>11328</v>
      </c>
      <c r="D51" s="35">
        <v>11653</v>
      </c>
      <c r="E51" s="35">
        <v>11700</v>
      </c>
      <c r="G51" s="31">
        <f t="shared" si="1"/>
        <v>9.3043229315774401</v>
      </c>
      <c r="H51" s="31">
        <f t="shared" si="2"/>
        <v>7.1571714858288003</v>
      </c>
      <c r="I51" s="31">
        <f t="shared" si="3"/>
        <v>6.4414543372459203</v>
      </c>
    </row>
    <row r="52" spans="1:29" x14ac:dyDescent="0.45">
      <c r="A52">
        <f t="shared" si="0"/>
        <v>2.1946905628508695</v>
      </c>
      <c r="B52" s="33">
        <v>289</v>
      </c>
      <c r="C52" s="35">
        <v>11328</v>
      </c>
      <c r="D52" s="35">
        <v>11654</v>
      </c>
      <c r="E52" s="35">
        <v>11701</v>
      </c>
      <c r="G52" s="31">
        <f t="shared" si="1"/>
        <v>9.3043229315774401</v>
      </c>
      <c r="H52" s="31">
        <f t="shared" si="2"/>
        <v>7.8728886344116802</v>
      </c>
      <c r="I52" s="31">
        <f t="shared" si="3"/>
        <v>7.1571714858288003</v>
      </c>
    </row>
    <row r="53" spans="1:29" x14ac:dyDescent="0.45">
      <c r="A53">
        <f t="shared" si="0"/>
        <v>2.3237900077244502</v>
      </c>
      <c r="B53" s="33">
        <v>324</v>
      </c>
      <c r="C53" s="35">
        <v>11329</v>
      </c>
      <c r="D53" s="35">
        <v>11654</v>
      </c>
      <c r="E53" s="35">
        <v>11702</v>
      </c>
      <c r="G53" s="31">
        <f t="shared" si="1"/>
        <v>10.020040080160321</v>
      </c>
      <c r="H53" s="31">
        <f t="shared" si="2"/>
        <v>7.8728886344116802</v>
      </c>
      <c r="I53" s="31">
        <f t="shared" si="3"/>
        <v>7.8728886344116802</v>
      </c>
    </row>
    <row r="54" spans="1:29" x14ac:dyDescent="0.45">
      <c r="A54">
        <f t="shared" si="0"/>
        <v>4.905778905196061</v>
      </c>
      <c r="B54" s="33">
        <v>1444</v>
      </c>
      <c r="C54" s="35">
        <v>11343</v>
      </c>
      <c r="D54" s="35">
        <v>11666</v>
      </c>
      <c r="E54" s="35">
        <v>11714</v>
      </c>
      <c r="G54" s="31">
        <f t="shared" si="1"/>
        <v>20.040080160320642</v>
      </c>
      <c r="H54" s="31">
        <f t="shared" si="2"/>
        <v>16.461494417406239</v>
      </c>
      <c r="I54" s="31">
        <f t="shared" si="3"/>
        <v>16.461494417406239</v>
      </c>
    </row>
    <row r="55" spans="1:29" x14ac:dyDescent="0.45">
      <c r="B55" s="1"/>
      <c r="F55" s="39" t="s">
        <v>3</v>
      </c>
      <c r="G55" s="31">
        <f>SLOPE(G38:G54,$A$38:$A$54)</f>
        <v>4.1121404153417114</v>
      </c>
      <c r="H55" s="31">
        <f>SLOPE(H38:H54,$A$38:$A$54)</f>
        <v>3.3221165158928248</v>
      </c>
      <c r="I55" s="31">
        <f>SLOPE(I38:I54,$A$38:$A$54)</f>
        <v>3.2827803676960321</v>
      </c>
    </row>
    <row r="56" spans="1:29" x14ac:dyDescent="0.45">
      <c r="B56" s="1"/>
      <c r="G56" s="37" t="s">
        <v>12</v>
      </c>
      <c r="H56" s="38">
        <f>AVERAGE(G55:I55)</f>
        <v>3.5723457663101894</v>
      </c>
    </row>
    <row r="57" spans="1:29" x14ac:dyDescent="0.45">
      <c r="B57" s="1"/>
      <c r="G57" s="37" t="s">
        <v>13</v>
      </c>
      <c r="H57" s="38">
        <f>_xlfn.STDEV.S(G55:I55)</f>
        <v>0.46788944258343312</v>
      </c>
    </row>
    <row r="59" spans="1:29" x14ac:dyDescent="0.45">
      <c r="B59" s="8" t="s">
        <v>4</v>
      </c>
      <c r="V59" s="1"/>
      <c r="Z59" s="1"/>
      <c r="AA59" s="1"/>
      <c r="AB59" s="1"/>
      <c r="AC59" s="1"/>
    </row>
    <row r="60" spans="1:29" x14ac:dyDescent="0.45">
      <c r="A60" s="7"/>
      <c r="C60" s="54" t="s">
        <v>30</v>
      </c>
      <c r="D60" s="54"/>
      <c r="E60" s="54"/>
      <c r="G60" s="55" t="s">
        <v>1</v>
      </c>
      <c r="H60" s="55"/>
      <c r="I60" s="55"/>
      <c r="V60" s="1"/>
    </row>
    <row r="61" spans="1:29" x14ac:dyDescent="0.45">
      <c r="A61" s="31"/>
      <c r="B61" s="33" t="s">
        <v>2</v>
      </c>
      <c r="C61" s="34" t="s">
        <v>5</v>
      </c>
      <c r="D61" s="34" t="s">
        <v>6</v>
      </c>
      <c r="E61" s="34" t="s">
        <v>7</v>
      </c>
      <c r="F61" s="31"/>
      <c r="G61" s="42" t="s">
        <v>5</v>
      </c>
      <c r="H61" s="40" t="s">
        <v>6</v>
      </c>
      <c r="I61" s="41" t="s">
        <v>7</v>
      </c>
      <c r="V61" s="1"/>
      <c r="Z61" s="3"/>
      <c r="AA61" s="3"/>
      <c r="AB61" s="3"/>
      <c r="AC61" s="3"/>
    </row>
    <row r="62" spans="1:29" x14ac:dyDescent="0.45">
      <c r="A62">
        <f>SQRT(B62/60)</f>
        <v>0</v>
      </c>
      <c r="B62" s="33">
        <v>0</v>
      </c>
      <c r="C62" s="35">
        <v>11628</v>
      </c>
      <c r="D62" s="35">
        <v>11568</v>
      </c>
      <c r="E62" s="35">
        <v>11781</v>
      </c>
      <c r="F62" s="31"/>
      <c r="G62" s="31">
        <f t="shared" ref="G62:I63" si="4">(C62-C$62)/(0.000998*$B$33)</f>
        <v>0</v>
      </c>
      <c r="H62" s="31">
        <f t="shared" si="4"/>
        <v>0</v>
      </c>
      <c r="I62" s="31">
        <f t="shared" si="4"/>
        <v>0</v>
      </c>
      <c r="V62" s="1"/>
      <c r="W62" s="3"/>
      <c r="X62" s="3"/>
      <c r="Y62" s="3"/>
      <c r="Z62" s="3"/>
      <c r="AA62" s="3"/>
      <c r="AB62" s="3"/>
      <c r="AC62" s="3"/>
    </row>
    <row r="63" spans="1:29" x14ac:dyDescent="0.45">
      <c r="A63">
        <f t="shared" ref="A63:A78" si="5">SQRT(B63/60)</f>
        <v>0.12909944487358055</v>
      </c>
      <c r="B63" s="33">
        <v>1</v>
      </c>
      <c r="C63" s="35">
        <v>11631</v>
      </c>
      <c r="D63" s="35">
        <v>11571</v>
      </c>
      <c r="E63" s="35">
        <v>11785</v>
      </c>
      <c r="F63" s="31"/>
      <c r="G63" s="31">
        <f t="shared" si="4"/>
        <v>2.1471514457486403</v>
      </c>
      <c r="H63" s="31">
        <f t="shared" si="4"/>
        <v>2.1471514457486403</v>
      </c>
      <c r="I63" s="31">
        <f t="shared" si="4"/>
        <v>2.8628685943315202</v>
      </c>
      <c r="V63" s="1"/>
      <c r="Z63" s="3"/>
      <c r="AA63" s="3"/>
      <c r="AB63" s="3"/>
      <c r="AC63" s="3"/>
    </row>
    <row r="64" spans="1:29" x14ac:dyDescent="0.45">
      <c r="A64">
        <f t="shared" si="5"/>
        <v>0.5163977794943222</v>
      </c>
      <c r="B64" s="33">
        <v>16</v>
      </c>
      <c r="C64" s="35">
        <v>11635</v>
      </c>
      <c r="D64" s="35">
        <v>11575</v>
      </c>
      <c r="E64" s="35">
        <v>11788</v>
      </c>
      <c r="F64" s="31"/>
      <c r="G64" s="31">
        <f t="shared" ref="G64:G65" si="6">(C64-C$62)/(0.000998*$B$33)</f>
        <v>5.0100200400801604</v>
      </c>
      <c r="H64" s="31">
        <f t="shared" ref="H64:H65" si="7">(D64-D$62)/(0.000998*$B$33)</f>
        <v>5.0100200400801604</v>
      </c>
      <c r="I64" s="31">
        <f t="shared" ref="I64:I65" si="8">(E64-E$62)/(0.000998*$B$33)</f>
        <v>5.0100200400801604</v>
      </c>
      <c r="V64" s="1"/>
      <c r="Z64" s="3"/>
      <c r="AA64" s="3"/>
      <c r="AB64" s="3"/>
      <c r="AC64" s="3"/>
    </row>
    <row r="65" spans="1:29" x14ac:dyDescent="0.45">
      <c r="A65">
        <f t="shared" si="5"/>
        <v>0.7745966692414834</v>
      </c>
      <c r="B65" s="33">
        <v>36</v>
      </c>
      <c r="C65" s="35">
        <v>11636</v>
      </c>
      <c r="D65" s="35">
        <v>11577</v>
      </c>
      <c r="E65" s="35">
        <v>11790</v>
      </c>
      <c r="F65" s="31"/>
      <c r="G65" s="31">
        <f t="shared" si="6"/>
        <v>5.7257371886630404</v>
      </c>
      <c r="H65" s="31">
        <f t="shared" si="7"/>
        <v>6.4414543372459203</v>
      </c>
      <c r="I65" s="31">
        <f t="shared" si="8"/>
        <v>6.4414543372459203</v>
      </c>
      <c r="V65" s="1"/>
      <c r="W65" s="3"/>
      <c r="X65" s="3"/>
      <c r="Y65" s="3"/>
      <c r="Z65" s="3"/>
      <c r="AA65" s="3"/>
      <c r="AB65" s="3"/>
      <c r="AC65" s="3"/>
    </row>
    <row r="66" spans="1:29" x14ac:dyDescent="0.45">
      <c r="A66">
        <f t="shared" si="5"/>
        <v>0.9036961141150639</v>
      </c>
      <c r="B66" s="33">
        <v>49</v>
      </c>
      <c r="C66" s="35">
        <v>11638</v>
      </c>
      <c r="D66" s="35">
        <v>11578</v>
      </c>
      <c r="E66" s="35">
        <v>11792</v>
      </c>
      <c r="F66" s="31"/>
      <c r="G66" s="31">
        <f t="shared" ref="G66:G78" si="9">(C66-C$62)/(0.000998*$B$33)</f>
        <v>7.1571714858288003</v>
      </c>
      <c r="H66" s="31">
        <f t="shared" ref="H66:H78" si="10">(D66-D$62)/(0.000998*$B$33)</f>
        <v>7.1571714858288003</v>
      </c>
      <c r="I66" s="31">
        <f t="shared" ref="I66:I78" si="11">(E66-E$62)/(0.000998*$B$33)</f>
        <v>7.8728886344116802</v>
      </c>
      <c r="V66" s="1"/>
      <c r="Z66" s="3"/>
      <c r="AA66" s="3"/>
      <c r="AB66" s="3"/>
      <c r="AC66" s="3"/>
    </row>
    <row r="67" spans="1:29" x14ac:dyDescent="0.45">
      <c r="A67">
        <f t="shared" si="5"/>
        <v>1.0327955589886444</v>
      </c>
      <c r="B67" s="33">
        <v>64</v>
      </c>
      <c r="C67" s="35">
        <v>11639</v>
      </c>
      <c r="D67" s="35">
        <v>11579</v>
      </c>
      <c r="E67" s="35">
        <v>11792</v>
      </c>
      <c r="F67" s="31"/>
      <c r="G67" s="31">
        <f t="shared" si="9"/>
        <v>7.8728886344116802</v>
      </c>
      <c r="H67" s="31">
        <f t="shared" si="10"/>
        <v>7.8728886344116802</v>
      </c>
      <c r="I67" s="31">
        <f t="shared" si="11"/>
        <v>7.8728886344116802</v>
      </c>
      <c r="V67" s="1"/>
      <c r="Z67" s="3"/>
      <c r="AA67" s="3"/>
      <c r="AB67" s="3"/>
      <c r="AC67" s="3"/>
    </row>
    <row r="68" spans="1:29" x14ac:dyDescent="0.45">
      <c r="A68">
        <f t="shared" si="5"/>
        <v>1.1618950038622251</v>
      </c>
      <c r="B68" s="33">
        <v>81</v>
      </c>
      <c r="C68" s="35">
        <v>11640</v>
      </c>
      <c r="D68" s="35">
        <v>11581</v>
      </c>
      <c r="E68" s="35">
        <v>11794</v>
      </c>
      <c r="F68" s="31"/>
      <c r="G68" s="31">
        <f t="shared" si="9"/>
        <v>8.588605782994561</v>
      </c>
      <c r="H68" s="31">
        <f t="shared" si="10"/>
        <v>9.3043229315774401</v>
      </c>
      <c r="I68" s="31">
        <f t="shared" si="11"/>
        <v>9.3043229315774401</v>
      </c>
    </row>
    <row r="69" spans="1:29" x14ac:dyDescent="0.45">
      <c r="A69">
        <f t="shared" si="5"/>
        <v>1.2909944487358056</v>
      </c>
      <c r="B69" s="33">
        <v>100</v>
      </c>
      <c r="C69" s="35">
        <v>11642</v>
      </c>
      <c r="D69" s="35">
        <v>11582</v>
      </c>
      <c r="E69" s="35">
        <v>11795</v>
      </c>
      <c r="F69" s="31"/>
      <c r="G69" s="31">
        <f t="shared" si="9"/>
        <v>10.020040080160321</v>
      </c>
      <c r="H69" s="31">
        <f t="shared" si="10"/>
        <v>10.020040080160321</v>
      </c>
      <c r="I69" s="31">
        <f t="shared" si="11"/>
        <v>10.020040080160321</v>
      </c>
    </row>
    <row r="70" spans="1:29" x14ac:dyDescent="0.45">
      <c r="A70">
        <f t="shared" si="5"/>
        <v>1.4200938936093861</v>
      </c>
      <c r="B70" s="33">
        <v>121</v>
      </c>
      <c r="C70" s="35">
        <v>11644</v>
      </c>
      <c r="D70" s="35">
        <v>11584</v>
      </c>
      <c r="E70" s="35">
        <v>11796</v>
      </c>
      <c r="F70" s="31"/>
      <c r="G70" s="31">
        <f t="shared" si="9"/>
        <v>11.451474377326081</v>
      </c>
      <c r="H70" s="31">
        <f t="shared" si="10"/>
        <v>11.451474377326081</v>
      </c>
      <c r="I70" s="31">
        <f t="shared" si="11"/>
        <v>10.7357572287432</v>
      </c>
    </row>
    <row r="71" spans="1:29" x14ac:dyDescent="0.45">
      <c r="A71">
        <f t="shared" si="5"/>
        <v>1.5491933384829668</v>
      </c>
      <c r="B71" s="33">
        <v>144</v>
      </c>
      <c r="C71" s="35">
        <v>11645</v>
      </c>
      <c r="D71" s="35">
        <v>11585</v>
      </c>
      <c r="E71" s="35">
        <v>11797</v>
      </c>
      <c r="F71" s="31"/>
      <c r="G71" s="31">
        <f t="shared" si="9"/>
        <v>12.167191525908962</v>
      </c>
      <c r="H71" s="31">
        <f t="shared" si="10"/>
        <v>12.167191525908962</v>
      </c>
      <c r="I71" s="31">
        <f t="shared" si="11"/>
        <v>11.451474377326081</v>
      </c>
    </row>
    <row r="72" spans="1:29" x14ac:dyDescent="0.45">
      <c r="A72">
        <f t="shared" si="5"/>
        <v>1.6782927833565473</v>
      </c>
      <c r="B72" s="33">
        <v>169</v>
      </c>
      <c r="C72" s="35">
        <v>11647</v>
      </c>
      <c r="D72" s="35">
        <v>11585</v>
      </c>
      <c r="E72" s="35">
        <v>11798</v>
      </c>
      <c r="F72" s="31"/>
      <c r="G72" s="31">
        <f t="shared" si="9"/>
        <v>13.598625823074721</v>
      </c>
      <c r="H72" s="31">
        <f t="shared" si="10"/>
        <v>12.167191525908962</v>
      </c>
      <c r="I72" s="31">
        <f t="shared" si="11"/>
        <v>12.167191525908962</v>
      </c>
    </row>
    <row r="73" spans="1:29" x14ac:dyDescent="0.45">
      <c r="A73">
        <f t="shared" si="5"/>
        <v>1.8073922282301278</v>
      </c>
      <c r="B73" s="33">
        <v>196</v>
      </c>
      <c r="C73" s="35">
        <v>11648</v>
      </c>
      <c r="D73" s="35">
        <v>11587</v>
      </c>
      <c r="E73" s="35">
        <v>11799</v>
      </c>
      <c r="F73" s="31"/>
      <c r="G73" s="31">
        <f t="shared" si="9"/>
        <v>14.314342971657601</v>
      </c>
      <c r="H73" s="31">
        <f t="shared" si="10"/>
        <v>13.598625823074721</v>
      </c>
      <c r="I73" s="31">
        <f t="shared" si="11"/>
        <v>12.882908674491841</v>
      </c>
    </row>
    <row r="74" spans="1:29" x14ac:dyDescent="0.45">
      <c r="A74">
        <f t="shared" si="5"/>
        <v>1.9364916731037085</v>
      </c>
      <c r="B74" s="33">
        <v>225</v>
      </c>
      <c r="C74" s="35">
        <v>11649</v>
      </c>
      <c r="D74" s="35">
        <v>11587</v>
      </c>
      <c r="E74" s="35">
        <v>11799</v>
      </c>
      <c r="F74" s="31"/>
      <c r="G74" s="31">
        <f t="shared" si="9"/>
        <v>15.030060120240481</v>
      </c>
      <c r="H74" s="31">
        <f t="shared" si="10"/>
        <v>13.598625823074721</v>
      </c>
      <c r="I74" s="31">
        <f t="shared" si="11"/>
        <v>12.882908674491841</v>
      </c>
    </row>
    <row r="75" spans="1:29" x14ac:dyDescent="0.45">
      <c r="A75">
        <f t="shared" si="5"/>
        <v>2.0655911179772888</v>
      </c>
      <c r="B75" s="33">
        <v>256</v>
      </c>
      <c r="C75" s="35">
        <v>11650</v>
      </c>
      <c r="D75" s="35">
        <v>11588</v>
      </c>
      <c r="E75" s="35">
        <v>11801</v>
      </c>
      <c r="F75" s="31"/>
      <c r="G75" s="31">
        <f t="shared" si="9"/>
        <v>15.74577726882336</v>
      </c>
      <c r="H75" s="31">
        <f t="shared" si="10"/>
        <v>14.314342971657601</v>
      </c>
      <c r="I75" s="31">
        <f t="shared" si="11"/>
        <v>14.314342971657601</v>
      </c>
    </row>
    <row r="76" spans="1:29" x14ac:dyDescent="0.45">
      <c r="A76">
        <f t="shared" si="5"/>
        <v>2.1946905628508695</v>
      </c>
      <c r="B76" s="33">
        <v>289</v>
      </c>
      <c r="C76" s="35">
        <v>11652</v>
      </c>
      <c r="D76" s="35">
        <v>11589</v>
      </c>
      <c r="E76" s="35">
        <v>11801</v>
      </c>
      <c r="F76" s="31"/>
      <c r="G76" s="31">
        <f t="shared" si="9"/>
        <v>17.177211565989122</v>
      </c>
      <c r="H76" s="31">
        <f t="shared" si="10"/>
        <v>15.030060120240481</v>
      </c>
      <c r="I76" s="31">
        <f t="shared" si="11"/>
        <v>14.314342971657601</v>
      </c>
    </row>
    <row r="77" spans="1:29" x14ac:dyDescent="0.45">
      <c r="A77">
        <f t="shared" si="5"/>
        <v>2.3237900077244502</v>
      </c>
      <c r="B77" s="33">
        <v>324</v>
      </c>
      <c r="C77" s="35">
        <v>11653</v>
      </c>
      <c r="D77" s="35">
        <v>11590</v>
      </c>
      <c r="E77" s="35">
        <v>11802</v>
      </c>
      <c r="F77" s="31"/>
      <c r="G77" s="31">
        <f t="shared" si="9"/>
        <v>17.892928714572001</v>
      </c>
      <c r="H77" s="31">
        <f t="shared" si="10"/>
        <v>15.74577726882336</v>
      </c>
      <c r="I77" s="31">
        <f t="shared" si="11"/>
        <v>15.030060120240481</v>
      </c>
    </row>
    <row r="78" spans="1:29" x14ac:dyDescent="0.45">
      <c r="A78">
        <f t="shared" si="5"/>
        <v>4.905778905196061</v>
      </c>
      <c r="B78" s="33">
        <v>1444</v>
      </c>
      <c r="C78" s="35">
        <v>11675</v>
      </c>
      <c r="D78" s="35">
        <v>11608</v>
      </c>
      <c r="E78" s="35">
        <v>11822</v>
      </c>
      <c r="F78" s="31"/>
      <c r="G78" s="31">
        <f t="shared" si="9"/>
        <v>33.638705983395361</v>
      </c>
      <c r="H78" s="31">
        <f t="shared" si="10"/>
        <v>28.628685943315201</v>
      </c>
      <c r="I78" s="31">
        <f t="shared" si="11"/>
        <v>29.344403091898084</v>
      </c>
    </row>
    <row r="79" spans="1:29" x14ac:dyDescent="0.45">
      <c r="A79" s="31"/>
      <c r="B79" s="32"/>
      <c r="C79" s="31"/>
      <c r="D79" s="31"/>
      <c r="E79" s="31"/>
      <c r="F79" s="43" t="s">
        <v>3</v>
      </c>
      <c r="G79" s="31">
        <f>SLOPE(G62:G78,$A$62:$A$78)</f>
        <v>6.8843760903576827</v>
      </c>
      <c r="H79" s="31">
        <f>SLOPE(H62:H78,$A$62:$A$78)</f>
        <v>5.7279483489638414</v>
      </c>
      <c r="I79" s="31">
        <f>SLOPE(I62:I78,$A$62:$A$78)</f>
        <v>5.7004405530220268</v>
      </c>
    </row>
    <row r="80" spans="1:29" x14ac:dyDescent="0.45">
      <c r="B80" s="1"/>
      <c r="G80" s="9" t="s">
        <v>12</v>
      </c>
      <c r="H80" s="10">
        <f>AVERAGE(G79:I79)</f>
        <v>6.1042549974478506</v>
      </c>
    </row>
    <row r="81" spans="1:9" x14ac:dyDescent="0.45">
      <c r="B81" s="1"/>
      <c r="G81" s="9" t="s">
        <v>13</v>
      </c>
      <c r="H81" s="10">
        <f>_xlfn.STDEV.S(G79:I79)</f>
        <v>0.67574467027977192</v>
      </c>
    </row>
    <row r="83" spans="1:9" x14ac:dyDescent="0.45">
      <c r="B83" s="15" t="s">
        <v>16</v>
      </c>
    </row>
    <row r="84" spans="1:9" x14ac:dyDescent="0.45">
      <c r="A84" s="7"/>
      <c r="C84" s="54" t="s">
        <v>30</v>
      </c>
      <c r="D84" s="54"/>
      <c r="E84" s="54"/>
      <c r="G84" s="55" t="s">
        <v>1</v>
      </c>
      <c r="H84" s="55"/>
      <c r="I84" s="55"/>
    </row>
    <row r="85" spans="1:9" x14ac:dyDescent="0.45">
      <c r="B85" s="33" t="s">
        <v>2</v>
      </c>
      <c r="C85" s="34" t="s">
        <v>5</v>
      </c>
      <c r="D85" s="34" t="s">
        <v>6</v>
      </c>
      <c r="E85" s="34" t="s">
        <v>7</v>
      </c>
      <c r="G85" s="42" t="s">
        <v>5</v>
      </c>
      <c r="H85" s="40" t="s">
        <v>6</v>
      </c>
      <c r="I85" s="41" t="s">
        <v>7</v>
      </c>
    </row>
    <row r="86" spans="1:9" x14ac:dyDescent="0.45">
      <c r="A86">
        <f>SQRT(B86/60)</f>
        <v>0</v>
      </c>
      <c r="B86" s="33">
        <v>0</v>
      </c>
      <c r="C86" s="35">
        <v>10558</v>
      </c>
      <c r="D86" s="35">
        <v>10536</v>
      </c>
      <c r="E86" s="35">
        <v>10356</v>
      </c>
      <c r="G86" s="30">
        <f t="shared" ref="G86:I87" si="12">(C86-C$86)/(0.000998*$B$33)</f>
        <v>0</v>
      </c>
      <c r="H86" s="30">
        <f t="shared" si="12"/>
        <v>0</v>
      </c>
      <c r="I86" s="30">
        <f t="shared" si="12"/>
        <v>0</v>
      </c>
    </row>
    <row r="87" spans="1:9" x14ac:dyDescent="0.45">
      <c r="A87">
        <f t="shared" ref="A87:A102" si="13">SQRT(B87/60)</f>
        <v>0.12909944487358055</v>
      </c>
      <c r="B87" s="33">
        <v>1</v>
      </c>
      <c r="C87" s="35">
        <v>10561</v>
      </c>
      <c r="D87" s="35">
        <v>10538</v>
      </c>
      <c r="E87" s="35">
        <v>10360</v>
      </c>
      <c r="G87" s="30">
        <f t="shared" si="12"/>
        <v>2.1471514457486403</v>
      </c>
      <c r="H87" s="30">
        <f t="shared" si="12"/>
        <v>1.4314342971657601</v>
      </c>
      <c r="I87" s="30">
        <f t="shared" si="12"/>
        <v>2.8628685943315202</v>
      </c>
    </row>
    <row r="88" spans="1:9" x14ac:dyDescent="0.45">
      <c r="A88">
        <f t="shared" si="13"/>
        <v>0.5163977794943222</v>
      </c>
      <c r="B88" s="33">
        <v>16</v>
      </c>
      <c r="C88" s="35">
        <v>10569</v>
      </c>
      <c r="D88" s="35">
        <v>10545</v>
      </c>
      <c r="E88" s="35">
        <v>10367</v>
      </c>
      <c r="G88" s="30">
        <f t="shared" ref="G88:G89" si="14">(C88-C$86)/(0.000998*$B$33)</f>
        <v>7.8728886344116802</v>
      </c>
      <c r="H88" s="30">
        <f t="shared" ref="H88:H89" si="15">(D88-D$86)/(0.000998*$B$33)</f>
        <v>6.4414543372459203</v>
      </c>
      <c r="I88" s="30">
        <f t="shared" ref="I88:I89" si="16">(E88-E$86)/(0.000998*$B$33)</f>
        <v>7.8728886344116802</v>
      </c>
    </row>
    <row r="89" spans="1:9" x14ac:dyDescent="0.45">
      <c r="A89">
        <f t="shared" si="13"/>
        <v>0.7745966692414834</v>
      </c>
      <c r="B89" s="33">
        <v>36</v>
      </c>
      <c r="C89" s="35">
        <v>10571</v>
      </c>
      <c r="D89" s="35">
        <v>10547</v>
      </c>
      <c r="E89" s="35">
        <v>10370</v>
      </c>
      <c r="G89" s="30">
        <f t="shared" si="14"/>
        <v>9.3043229315774401</v>
      </c>
      <c r="H89" s="30">
        <f t="shared" si="15"/>
        <v>7.8728886344116802</v>
      </c>
      <c r="I89" s="30">
        <f t="shared" si="16"/>
        <v>10.020040080160321</v>
      </c>
    </row>
    <row r="90" spans="1:9" x14ac:dyDescent="0.45">
      <c r="A90">
        <f t="shared" si="13"/>
        <v>0.9036961141150639</v>
      </c>
      <c r="B90" s="33">
        <v>49</v>
      </c>
      <c r="C90" s="35">
        <v>10573</v>
      </c>
      <c r="D90" s="35">
        <v>10549</v>
      </c>
      <c r="E90" s="35">
        <v>10372</v>
      </c>
      <c r="G90" s="30">
        <f t="shared" ref="G90:G102" si="17">(C90-C$86)/(0.000998*$B$33)</f>
        <v>10.7357572287432</v>
      </c>
      <c r="H90" s="30">
        <f t="shared" ref="H90:H102" si="18">(D90-D$86)/(0.000998*$B$33)</f>
        <v>9.3043229315774401</v>
      </c>
      <c r="I90" s="30">
        <f t="shared" ref="I90:I102" si="19">(E90-E$86)/(0.000998*$B$33)</f>
        <v>11.451474377326081</v>
      </c>
    </row>
    <row r="91" spans="1:9" x14ac:dyDescent="0.45">
      <c r="A91">
        <f t="shared" si="13"/>
        <v>1.0327955589886444</v>
      </c>
      <c r="B91" s="33">
        <v>64</v>
      </c>
      <c r="C91" s="35">
        <v>10574</v>
      </c>
      <c r="D91" s="35">
        <v>10550</v>
      </c>
      <c r="E91" s="35">
        <v>10374</v>
      </c>
      <c r="G91" s="30">
        <f t="shared" si="17"/>
        <v>11.451474377326081</v>
      </c>
      <c r="H91" s="30">
        <f t="shared" si="18"/>
        <v>10.020040080160321</v>
      </c>
      <c r="I91" s="30">
        <f t="shared" si="19"/>
        <v>12.882908674491841</v>
      </c>
    </row>
    <row r="92" spans="1:9" x14ac:dyDescent="0.45">
      <c r="A92">
        <f t="shared" si="13"/>
        <v>1.1618950038622251</v>
      </c>
      <c r="B92" s="33">
        <v>81</v>
      </c>
      <c r="C92" s="35">
        <v>10576</v>
      </c>
      <c r="D92" s="35">
        <v>10552</v>
      </c>
      <c r="E92" s="35">
        <v>10376</v>
      </c>
      <c r="G92" s="30">
        <f t="shared" si="17"/>
        <v>12.882908674491841</v>
      </c>
      <c r="H92" s="30">
        <f t="shared" si="18"/>
        <v>11.451474377326081</v>
      </c>
      <c r="I92" s="30">
        <f t="shared" si="19"/>
        <v>14.314342971657601</v>
      </c>
    </row>
    <row r="93" spans="1:9" x14ac:dyDescent="0.45">
      <c r="A93">
        <f t="shared" si="13"/>
        <v>1.2909944487358056</v>
      </c>
      <c r="B93" s="33">
        <v>100</v>
      </c>
      <c r="C93" s="35">
        <v>10577</v>
      </c>
      <c r="D93" s="35">
        <v>10553</v>
      </c>
      <c r="E93" s="35">
        <v>10378</v>
      </c>
      <c r="G93" s="30">
        <f t="shared" si="17"/>
        <v>13.598625823074721</v>
      </c>
      <c r="H93" s="30">
        <f t="shared" si="18"/>
        <v>12.167191525908962</v>
      </c>
      <c r="I93" s="30">
        <f t="shared" si="19"/>
        <v>15.74577726882336</v>
      </c>
    </row>
    <row r="94" spans="1:9" x14ac:dyDescent="0.45">
      <c r="A94">
        <f t="shared" si="13"/>
        <v>1.4200938936093861</v>
      </c>
      <c r="B94" s="33">
        <v>121</v>
      </c>
      <c r="C94" s="35">
        <v>10579</v>
      </c>
      <c r="D94" s="35">
        <v>10554</v>
      </c>
      <c r="E94" s="35">
        <v>10380</v>
      </c>
      <c r="G94" s="30">
        <f t="shared" si="17"/>
        <v>15.030060120240481</v>
      </c>
      <c r="H94" s="30">
        <f t="shared" si="18"/>
        <v>12.882908674491841</v>
      </c>
      <c r="I94" s="30">
        <f t="shared" si="19"/>
        <v>17.177211565989122</v>
      </c>
    </row>
    <row r="95" spans="1:9" x14ac:dyDescent="0.45">
      <c r="A95">
        <f t="shared" si="13"/>
        <v>1.5491933384829668</v>
      </c>
      <c r="B95" s="33">
        <v>144</v>
      </c>
      <c r="C95" s="35">
        <v>10581</v>
      </c>
      <c r="D95" s="35">
        <v>10555</v>
      </c>
      <c r="E95" s="35">
        <v>10382</v>
      </c>
      <c r="G95" s="30">
        <f t="shared" si="17"/>
        <v>16.461494417406239</v>
      </c>
      <c r="H95" s="30">
        <f t="shared" si="18"/>
        <v>13.598625823074721</v>
      </c>
      <c r="I95" s="30">
        <f t="shared" si="19"/>
        <v>18.60864586315488</v>
      </c>
    </row>
    <row r="96" spans="1:9" x14ac:dyDescent="0.45">
      <c r="A96">
        <f t="shared" si="13"/>
        <v>1.6782927833565473</v>
      </c>
      <c r="B96" s="33">
        <v>169</v>
      </c>
      <c r="C96" s="35">
        <v>10583</v>
      </c>
      <c r="D96" s="35">
        <v>10557</v>
      </c>
      <c r="E96" s="35">
        <v>10384</v>
      </c>
      <c r="G96" s="30">
        <f t="shared" si="17"/>
        <v>17.892928714572001</v>
      </c>
      <c r="H96" s="30">
        <f t="shared" si="18"/>
        <v>15.030060120240481</v>
      </c>
      <c r="I96" s="30">
        <f t="shared" si="19"/>
        <v>20.040080160320642</v>
      </c>
    </row>
    <row r="97" spans="1:9" x14ac:dyDescent="0.45">
      <c r="A97">
        <f t="shared" si="13"/>
        <v>1.8073922282301278</v>
      </c>
      <c r="B97" s="33">
        <v>196</v>
      </c>
      <c r="C97" s="35">
        <v>10584</v>
      </c>
      <c r="D97" s="35">
        <v>10558</v>
      </c>
      <c r="E97" s="35">
        <v>10386</v>
      </c>
      <c r="G97" s="30">
        <f t="shared" si="17"/>
        <v>18.60864586315488</v>
      </c>
      <c r="H97" s="30">
        <f t="shared" si="18"/>
        <v>15.74577726882336</v>
      </c>
      <c r="I97" s="30">
        <f t="shared" si="19"/>
        <v>21.4715144574864</v>
      </c>
    </row>
    <row r="98" spans="1:9" x14ac:dyDescent="0.45">
      <c r="A98">
        <f t="shared" si="13"/>
        <v>1.9364916731037085</v>
      </c>
      <c r="B98" s="33">
        <v>225</v>
      </c>
      <c r="C98" s="35">
        <v>10585</v>
      </c>
      <c r="D98" s="35">
        <v>10559</v>
      </c>
      <c r="E98" s="35">
        <v>10388</v>
      </c>
      <c r="G98" s="30">
        <f t="shared" si="17"/>
        <v>19.324363011737763</v>
      </c>
      <c r="H98" s="30">
        <f t="shared" si="18"/>
        <v>16.461494417406239</v>
      </c>
      <c r="I98" s="30">
        <f t="shared" si="19"/>
        <v>22.902948754652162</v>
      </c>
    </row>
    <row r="99" spans="1:9" x14ac:dyDescent="0.45">
      <c r="A99">
        <f t="shared" si="13"/>
        <v>2.0655911179772888</v>
      </c>
      <c r="B99" s="33">
        <v>256</v>
      </c>
      <c r="C99" s="35">
        <v>10587</v>
      </c>
      <c r="D99" s="35">
        <v>10560</v>
      </c>
      <c r="E99" s="35">
        <v>10390</v>
      </c>
      <c r="G99" s="30">
        <f t="shared" si="17"/>
        <v>20.755797308903521</v>
      </c>
      <c r="H99" s="30">
        <f t="shared" si="18"/>
        <v>17.177211565989122</v>
      </c>
      <c r="I99" s="30">
        <f t="shared" si="19"/>
        <v>24.334383051817923</v>
      </c>
    </row>
    <row r="100" spans="1:9" x14ac:dyDescent="0.45">
      <c r="A100">
        <f t="shared" si="13"/>
        <v>2.1946905628508695</v>
      </c>
      <c r="B100" s="33">
        <v>289</v>
      </c>
      <c r="C100" s="35">
        <v>10588</v>
      </c>
      <c r="D100" s="35">
        <v>10561</v>
      </c>
      <c r="E100" s="35">
        <v>10392</v>
      </c>
      <c r="G100" s="30">
        <f t="shared" si="17"/>
        <v>21.4715144574864</v>
      </c>
      <c r="H100" s="30">
        <f t="shared" si="18"/>
        <v>17.892928714572001</v>
      </c>
      <c r="I100" s="30">
        <f t="shared" si="19"/>
        <v>25.765817348983681</v>
      </c>
    </row>
    <row r="101" spans="1:9" x14ac:dyDescent="0.45">
      <c r="A101">
        <f t="shared" si="13"/>
        <v>2.3237900077244502</v>
      </c>
      <c r="B101" s="33">
        <v>324</v>
      </c>
      <c r="C101" s="35">
        <v>10589</v>
      </c>
      <c r="D101" s="35">
        <v>10562</v>
      </c>
      <c r="E101" s="35">
        <v>10394</v>
      </c>
      <c r="G101" s="30">
        <f t="shared" si="17"/>
        <v>22.187231606069282</v>
      </c>
      <c r="H101" s="30">
        <f t="shared" si="18"/>
        <v>18.60864586315488</v>
      </c>
      <c r="I101" s="30">
        <f t="shared" si="19"/>
        <v>27.197251646149443</v>
      </c>
    </row>
    <row r="102" spans="1:9" x14ac:dyDescent="0.45">
      <c r="A102">
        <f t="shared" si="13"/>
        <v>4.905778905196061</v>
      </c>
      <c r="B102" s="33">
        <v>1444</v>
      </c>
      <c r="C102" s="35">
        <v>10618</v>
      </c>
      <c r="D102" s="35">
        <v>10587</v>
      </c>
      <c r="E102" s="35">
        <v>10427</v>
      </c>
      <c r="G102" s="30">
        <f t="shared" si="17"/>
        <v>42.9430289149728</v>
      </c>
      <c r="H102" s="30">
        <f t="shared" si="18"/>
        <v>36.501574577726885</v>
      </c>
      <c r="I102" s="30">
        <f t="shared" si="19"/>
        <v>50.81591754938448</v>
      </c>
    </row>
    <row r="103" spans="1:9" x14ac:dyDescent="0.45">
      <c r="B103" s="1"/>
      <c r="F103" s="4" t="s">
        <v>3</v>
      </c>
      <c r="G103" s="30">
        <f>SLOPE(G86:G102,$A$62:$A$78)</f>
        <v>8.5433712636084582</v>
      </c>
      <c r="H103" s="30">
        <f>SLOPE(H86:H102,$A$62:$A$78)</f>
        <v>7.2364758784128975</v>
      </c>
      <c r="I103" s="30">
        <f>SLOPE(I86:I102,$A$62:$A$78)</f>
        <v>10.300569268371509</v>
      </c>
    </row>
    <row r="104" spans="1:9" x14ac:dyDescent="0.45">
      <c r="B104" s="15" t="s">
        <v>38</v>
      </c>
      <c r="F104" s="4"/>
    </row>
    <row r="105" spans="1:9" x14ac:dyDescent="0.45">
      <c r="A105" s="7"/>
      <c r="C105" s="54" t="s">
        <v>30</v>
      </c>
      <c r="D105" s="54"/>
      <c r="E105" s="54"/>
      <c r="G105" s="55" t="s">
        <v>1</v>
      </c>
      <c r="H105" s="55"/>
      <c r="I105" s="55"/>
    </row>
    <row r="106" spans="1:9" x14ac:dyDescent="0.45">
      <c r="B106" s="33" t="s">
        <v>2</v>
      </c>
      <c r="C106" s="34" t="s">
        <v>35</v>
      </c>
      <c r="D106" s="34" t="s">
        <v>36</v>
      </c>
      <c r="E106" s="34" t="s">
        <v>37</v>
      </c>
      <c r="G106" s="42" t="s">
        <v>35</v>
      </c>
      <c r="H106" s="40" t="s">
        <v>36</v>
      </c>
      <c r="I106" s="41" t="s">
        <v>37</v>
      </c>
    </row>
    <row r="107" spans="1:9" x14ac:dyDescent="0.45">
      <c r="A107">
        <f>SQRT(B107/60)</f>
        <v>0</v>
      </c>
      <c r="B107" s="33">
        <v>0</v>
      </c>
      <c r="C107" s="35">
        <v>10357</v>
      </c>
      <c r="D107" s="35">
        <v>10346</v>
      </c>
      <c r="E107" s="35">
        <v>10431</v>
      </c>
      <c r="G107" s="30">
        <f t="shared" ref="G107:G123" si="20">(C107-C$107)/(0.000998*$B$33)</f>
        <v>0</v>
      </c>
      <c r="H107" s="30">
        <f t="shared" ref="H107:H123" si="21">(D107-D$107)/(0.000998*$B$33)</f>
        <v>0</v>
      </c>
      <c r="I107" s="30">
        <f t="shared" ref="I107:I123" si="22">(E107-E$107)/(0.000998*$B$33)</f>
        <v>0</v>
      </c>
    </row>
    <row r="108" spans="1:9" x14ac:dyDescent="0.45">
      <c r="A108">
        <f t="shared" ref="A108:A123" si="23">SQRT(B108/60)</f>
        <v>0.12909944487358055</v>
      </c>
      <c r="B108" s="33">
        <v>1</v>
      </c>
      <c r="C108" s="35">
        <v>10360</v>
      </c>
      <c r="D108" s="35">
        <v>10350</v>
      </c>
      <c r="E108" s="35">
        <v>10434</v>
      </c>
      <c r="G108" s="30">
        <f t="shared" si="20"/>
        <v>2.1471514457486403</v>
      </c>
      <c r="H108" s="30">
        <f t="shared" si="21"/>
        <v>2.8628685943315202</v>
      </c>
      <c r="I108" s="30">
        <f t="shared" si="22"/>
        <v>2.1471514457486403</v>
      </c>
    </row>
    <row r="109" spans="1:9" x14ac:dyDescent="0.45">
      <c r="A109">
        <f t="shared" si="23"/>
        <v>0.5163977794943222</v>
      </c>
      <c r="B109" s="33">
        <v>16</v>
      </c>
      <c r="C109" s="35">
        <v>10363</v>
      </c>
      <c r="D109" s="35">
        <v>10353</v>
      </c>
      <c r="E109" s="35">
        <v>10438</v>
      </c>
      <c r="G109" s="30">
        <f t="shared" si="20"/>
        <v>4.2943028914972805</v>
      </c>
      <c r="H109" s="30">
        <f t="shared" si="21"/>
        <v>5.0100200400801604</v>
      </c>
      <c r="I109" s="30">
        <f t="shared" si="22"/>
        <v>5.0100200400801604</v>
      </c>
    </row>
    <row r="110" spans="1:9" x14ac:dyDescent="0.45">
      <c r="A110">
        <f t="shared" si="23"/>
        <v>0.7745966692414834</v>
      </c>
      <c r="B110" s="33">
        <v>36</v>
      </c>
      <c r="C110" s="35">
        <v>10366</v>
      </c>
      <c r="D110" s="35">
        <v>10355</v>
      </c>
      <c r="E110" s="35">
        <v>10440</v>
      </c>
      <c r="G110" s="30">
        <f t="shared" si="20"/>
        <v>6.4414543372459203</v>
      </c>
      <c r="H110" s="30">
        <f t="shared" si="21"/>
        <v>6.4414543372459203</v>
      </c>
      <c r="I110" s="30">
        <f t="shared" si="22"/>
        <v>6.4414543372459203</v>
      </c>
    </row>
    <row r="111" spans="1:9" x14ac:dyDescent="0.45">
      <c r="A111">
        <f t="shared" si="23"/>
        <v>0.9036961141150639</v>
      </c>
      <c r="B111" s="33">
        <v>49</v>
      </c>
      <c r="C111" s="35">
        <v>10367</v>
      </c>
      <c r="D111" s="35">
        <v>10357</v>
      </c>
      <c r="E111" s="35">
        <v>10442</v>
      </c>
      <c r="G111" s="30">
        <f t="shared" si="20"/>
        <v>7.1571714858288003</v>
      </c>
      <c r="H111" s="30">
        <f t="shared" si="21"/>
        <v>7.8728886344116802</v>
      </c>
      <c r="I111" s="30">
        <f t="shared" si="22"/>
        <v>7.8728886344116802</v>
      </c>
    </row>
    <row r="112" spans="1:9" x14ac:dyDescent="0.45">
      <c r="A112">
        <f t="shared" si="23"/>
        <v>1.0327955589886444</v>
      </c>
      <c r="B112" s="33">
        <v>64</v>
      </c>
      <c r="C112" s="35">
        <v>10369</v>
      </c>
      <c r="D112" s="35">
        <v>10358</v>
      </c>
      <c r="E112" s="35">
        <v>10443</v>
      </c>
      <c r="G112" s="30">
        <f t="shared" si="20"/>
        <v>8.588605782994561</v>
      </c>
      <c r="H112" s="30">
        <f t="shared" si="21"/>
        <v>8.588605782994561</v>
      </c>
      <c r="I112" s="30">
        <f t="shared" si="22"/>
        <v>8.588605782994561</v>
      </c>
    </row>
    <row r="113" spans="1:9" x14ac:dyDescent="0.45">
      <c r="A113">
        <f t="shared" si="23"/>
        <v>1.1618950038622251</v>
      </c>
      <c r="B113" s="33">
        <v>81</v>
      </c>
      <c r="C113" s="35">
        <v>10370</v>
      </c>
      <c r="D113" s="35">
        <v>10359</v>
      </c>
      <c r="E113" s="35">
        <v>10444</v>
      </c>
      <c r="G113" s="30">
        <f t="shared" si="20"/>
        <v>9.3043229315774401</v>
      </c>
      <c r="H113" s="30">
        <f t="shared" si="21"/>
        <v>9.3043229315774401</v>
      </c>
      <c r="I113" s="30">
        <f t="shared" si="22"/>
        <v>9.3043229315774401</v>
      </c>
    </row>
    <row r="114" spans="1:9" x14ac:dyDescent="0.45">
      <c r="A114">
        <f t="shared" si="23"/>
        <v>1.2909944487358056</v>
      </c>
      <c r="B114" s="33">
        <v>100</v>
      </c>
      <c r="C114" s="35">
        <v>10372</v>
      </c>
      <c r="D114" s="35">
        <v>10361</v>
      </c>
      <c r="E114" s="35">
        <v>10445</v>
      </c>
      <c r="G114" s="30">
        <f t="shared" si="20"/>
        <v>10.7357572287432</v>
      </c>
      <c r="H114" s="30">
        <f t="shared" si="21"/>
        <v>10.7357572287432</v>
      </c>
      <c r="I114" s="30">
        <f t="shared" si="22"/>
        <v>10.020040080160321</v>
      </c>
    </row>
    <row r="115" spans="1:9" x14ac:dyDescent="0.45">
      <c r="A115">
        <f t="shared" si="23"/>
        <v>1.4200938936093861</v>
      </c>
      <c r="B115" s="33">
        <v>121</v>
      </c>
      <c r="C115" s="35">
        <v>10373</v>
      </c>
      <c r="D115" s="35">
        <v>10362</v>
      </c>
      <c r="E115" s="35">
        <v>10446</v>
      </c>
      <c r="G115" s="30">
        <f t="shared" si="20"/>
        <v>11.451474377326081</v>
      </c>
      <c r="H115" s="30">
        <f t="shared" si="21"/>
        <v>11.451474377326081</v>
      </c>
      <c r="I115" s="30">
        <f t="shared" si="22"/>
        <v>10.7357572287432</v>
      </c>
    </row>
    <row r="116" spans="1:9" x14ac:dyDescent="0.45">
      <c r="A116">
        <f t="shared" si="23"/>
        <v>1.5491933384829668</v>
      </c>
      <c r="B116" s="33">
        <v>144</v>
      </c>
      <c r="C116" s="35">
        <v>10374</v>
      </c>
      <c r="D116" s="35">
        <v>10363</v>
      </c>
      <c r="E116" s="35">
        <v>10447</v>
      </c>
      <c r="G116" s="30">
        <f t="shared" si="20"/>
        <v>12.167191525908962</v>
      </c>
      <c r="H116" s="30">
        <f t="shared" si="21"/>
        <v>12.167191525908962</v>
      </c>
      <c r="I116" s="30">
        <f t="shared" si="22"/>
        <v>11.451474377326081</v>
      </c>
    </row>
    <row r="117" spans="1:9" x14ac:dyDescent="0.45">
      <c r="A117">
        <f t="shared" si="23"/>
        <v>1.6782927833565473</v>
      </c>
      <c r="B117" s="33">
        <v>169</v>
      </c>
      <c r="C117" s="35">
        <v>10376</v>
      </c>
      <c r="D117" s="35">
        <v>10364</v>
      </c>
      <c r="E117" s="35">
        <v>10448</v>
      </c>
      <c r="G117" s="30">
        <f t="shared" si="20"/>
        <v>13.598625823074721</v>
      </c>
      <c r="H117" s="30">
        <f t="shared" si="21"/>
        <v>12.882908674491841</v>
      </c>
      <c r="I117" s="30">
        <f t="shared" si="22"/>
        <v>12.167191525908962</v>
      </c>
    </row>
    <row r="118" spans="1:9" x14ac:dyDescent="0.45">
      <c r="A118">
        <f t="shared" si="23"/>
        <v>1.8073922282301278</v>
      </c>
      <c r="B118" s="33">
        <v>196</v>
      </c>
      <c r="C118" s="35">
        <v>10376</v>
      </c>
      <c r="D118" s="35">
        <v>10365</v>
      </c>
      <c r="E118" s="35">
        <v>10449</v>
      </c>
      <c r="G118" s="30">
        <f t="shared" si="20"/>
        <v>13.598625823074721</v>
      </c>
      <c r="H118" s="30">
        <f t="shared" si="21"/>
        <v>13.598625823074721</v>
      </c>
      <c r="I118" s="30">
        <f t="shared" si="22"/>
        <v>12.882908674491841</v>
      </c>
    </row>
    <row r="119" spans="1:9" x14ac:dyDescent="0.45">
      <c r="A119">
        <f t="shared" si="23"/>
        <v>1.9364916731037085</v>
      </c>
      <c r="B119" s="33">
        <v>225</v>
      </c>
      <c r="C119" s="35">
        <v>10377</v>
      </c>
      <c r="D119" s="35">
        <v>10365</v>
      </c>
      <c r="E119" s="35">
        <v>10450</v>
      </c>
      <c r="G119" s="30">
        <f t="shared" si="20"/>
        <v>14.314342971657601</v>
      </c>
      <c r="H119" s="30">
        <f t="shared" si="21"/>
        <v>13.598625823074721</v>
      </c>
      <c r="I119" s="30">
        <f t="shared" si="22"/>
        <v>13.598625823074721</v>
      </c>
    </row>
    <row r="120" spans="1:9" x14ac:dyDescent="0.45">
      <c r="A120">
        <f t="shared" si="23"/>
        <v>2.0655911179772888</v>
      </c>
      <c r="B120" s="33">
        <v>256</v>
      </c>
      <c r="C120" s="35">
        <v>10378</v>
      </c>
      <c r="D120" s="35">
        <v>10366</v>
      </c>
      <c r="E120" s="35">
        <v>10450</v>
      </c>
      <c r="G120" s="30">
        <f t="shared" si="20"/>
        <v>15.030060120240481</v>
      </c>
      <c r="H120" s="30">
        <f t="shared" si="21"/>
        <v>14.314342971657601</v>
      </c>
      <c r="I120" s="30">
        <f t="shared" si="22"/>
        <v>13.598625823074721</v>
      </c>
    </row>
    <row r="121" spans="1:9" x14ac:dyDescent="0.45">
      <c r="A121">
        <f t="shared" si="23"/>
        <v>2.1946905628508695</v>
      </c>
      <c r="B121" s="33">
        <v>289</v>
      </c>
      <c r="C121" s="35">
        <v>10379</v>
      </c>
      <c r="D121" s="35">
        <v>10367</v>
      </c>
      <c r="E121" s="35">
        <v>10451</v>
      </c>
      <c r="G121" s="30">
        <f t="shared" si="20"/>
        <v>15.74577726882336</v>
      </c>
      <c r="H121" s="30">
        <f t="shared" si="21"/>
        <v>15.030060120240481</v>
      </c>
      <c r="I121" s="30">
        <f t="shared" si="22"/>
        <v>14.314342971657601</v>
      </c>
    </row>
    <row r="122" spans="1:9" x14ac:dyDescent="0.45">
      <c r="A122">
        <f t="shared" si="23"/>
        <v>2.3237900077244502</v>
      </c>
      <c r="B122" s="33">
        <v>324</v>
      </c>
      <c r="C122" s="35">
        <v>10380</v>
      </c>
      <c r="D122" s="35">
        <v>10368</v>
      </c>
      <c r="E122" s="35">
        <v>10452</v>
      </c>
      <c r="G122" s="30">
        <f t="shared" si="20"/>
        <v>16.461494417406239</v>
      </c>
      <c r="H122" s="30">
        <f t="shared" si="21"/>
        <v>15.74577726882336</v>
      </c>
      <c r="I122" s="30">
        <f t="shared" si="22"/>
        <v>15.030060120240481</v>
      </c>
    </row>
    <row r="123" spans="1:9" x14ac:dyDescent="0.45">
      <c r="A123">
        <f t="shared" si="23"/>
        <v>4.905778905196061</v>
      </c>
      <c r="B123" s="33">
        <v>1444</v>
      </c>
      <c r="C123" s="35">
        <v>10402</v>
      </c>
      <c r="D123" s="35">
        <v>10387</v>
      </c>
      <c r="E123" s="35">
        <v>10471</v>
      </c>
      <c r="G123" s="30">
        <f t="shared" si="20"/>
        <v>32.207271686229603</v>
      </c>
      <c r="H123" s="30">
        <f t="shared" si="21"/>
        <v>29.344403091898084</v>
      </c>
      <c r="I123" s="30">
        <f t="shared" si="22"/>
        <v>28.628685943315201</v>
      </c>
    </row>
    <row r="124" spans="1:9" x14ac:dyDescent="0.45">
      <c r="B124" s="1"/>
      <c r="F124" s="4" t="s">
        <v>3</v>
      </c>
      <c r="G124" s="30">
        <f>SLOPE(G107:G123,$A$62:$A$78)</f>
        <v>6.4552544736653914</v>
      </c>
      <c r="H124" s="30">
        <f>SLOPE(H107:H123,$A$62:$A$78)</f>
        <v>5.7595823142969271</v>
      </c>
      <c r="I124" s="30">
        <f>SLOPE(I107:I123,$A$62:$A$78)</f>
        <v>5.6055386570227697</v>
      </c>
    </row>
    <row r="125" spans="1:9" x14ac:dyDescent="0.45">
      <c r="B125" s="1"/>
      <c r="G125" s="14" t="s">
        <v>12</v>
      </c>
      <c r="H125" s="15">
        <f>AVERAGE(G103:I103,G124:I124)</f>
        <v>7.3167986425629925</v>
      </c>
    </row>
    <row r="126" spans="1:9" x14ac:dyDescent="0.45">
      <c r="B126" s="1"/>
      <c r="G126" s="14" t="s">
        <v>13</v>
      </c>
      <c r="H126" s="15">
        <f>_xlfn.STDEV.S(G103:I103,G124:I124)</f>
        <v>1.8171082012179578</v>
      </c>
    </row>
    <row r="127" spans="1:9" x14ac:dyDescent="0.45">
      <c r="B127" s="1"/>
    </row>
    <row r="128" spans="1:9" x14ac:dyDescent="0.45">
      <c r="B128" s="1"/>
    </row>
    <row r="129" spans="2:6" x14ac:dyDescent="0.45">
      <c r="B129" s="1"/>
    </row>
    <row r="130" spans="2:6" x14ac:dyDescent="0.45">
      <c r="B130" s="1"/>
    </row>
    <row r="131" spans="2:6" x14ac:dyDescent="0.45">
      <c r="B131" s="1"/>
    </row>
    <row r="132" spans="2:6" x14ac:dyDescent="0.45">
      <c r="B132" s="1"/>
    </row>
    <row r="133" spans="2:6" x14ac:dyDescent="0.45">
      <c r="B133" s="1"/>
    </row>
    <row r="134" spans="2:6" x14ac:dyDescent="0.45">
      <c r="B134" s="1"/>
    </row>
    <row r="135" spans="2:6" x14ac:dyDescent="0.45">
      <c r="B135" s="1"/>
    </row>
    <row r="136" spans="2:6" x14ac:dyDescent="0.45">
      <c r="B136" s="1"/>
    </row>
    <row r="137" spans="2:6" x14ac:dyDescent="0.45">
      <c r="B137" s="1"/>
    </row>
    <row r="138" spans="2:6" x14ac:dyDescent="0.45">
      <c r="B138" s="1"/>
    </row>
    <row r="139" spans="2:6" x14ac:dyDescent="0.45">
      <c r="B139" s="1"/>
    </row>
    <row r="140" spans="2:6" x14ac:dyDescent="0.45">
      <c r="B140" s="1"/>
    </row>
    <row r="141" spans="2:6" x14ac:dyDescent="0.45">
      <c r="B141" s="1"/>
    </row>
    <row r="142" spans="2:6" x14ac:dyDescent="0.45">
      <c r="B142" s="4"/>
      <c r="F142" s="4"/>
    </row>
    <row r="143" spans="2:6" s="5" customFormat="1" x14ac:dyDescent="0.45">
      <c r="B143" s="6"/>
    </row>
    <row r="144" spans="2:6" x14ac:dyDescent="0.45">
      <c r="B144" s="1"/>
      <c r="C144" s="1"/>
      <c r="F144" s="1"/>
    </row>
    <row r="145" spans="2:8" x14ac:dyDescent="0.45">
      <c r="B145" s="1"/>
      <c r="H145" s="2"/>
    </row>
    <row r="146" spans="2:8" x14ac:dyDescent="0.45">
      <c r="B146" s="1"/>
    </row>
    <row r="147" spans="2:8" x14ac:dyDescent="0.45">
      <c r="B147" s="1"/>
    </row>
    <row r="148" spans="2:8" x14ac:dyDescent="0.45">
      <c r="B148" s="1"/>
    </row>
    <row r="149" spans="2:8" x14ac:dyDescent="0.45">
      <c r="B149" s="1"/>
    </row>
    <row r="150" spans="2:8" x14ac:dyDescent="0.45">
      <c r="B150" s="1"/>
    </row>
    <row r="151" spans="2:8" x14ac:dyDescent="0.45">
      <c r="B151" s="1"/>
    </row>
    <row r="152" spans="2:8" x14ac:dyDescent="0.45">
      <c r="B152" s="1"/>
    </row>
    <row r="153" spans="2:8" x14ac:dyDescent="0.45">
      <c r="B153" s="1"/>
    </row>
    <row r="154" spans="2:8" x14ac:dyDescent="0.45">
      <c r="B154" s="1"/>
    </row>
    <row r="155" spans="2:8" x14ac:dyDescent="0.45">
      <c r="B155" s="1"/>
    </row>
    <row r="156" spans="2:8" x14ac:dyDescent="0.45">
      <c r="B156" s="1"/>
    </row>
    <row r="157" spans="2:8" x14ac:dyDescent="0.45">
      <c r="B157" s="1"/>
    </row>
    <row r="158" spans="2:8" x14ac:dyDescent="0.45">
      <c r="B158" s="1"/>
    </row>
    <row r="159" spans="2:8" x14ac:dyDescent="0.45">
      <c r="B159" s="1"/>
    </row>
    <row r="160" spans="2:8" x14ac:dyDescent="0.45">
      <c r="B160" s="1"/>
    </row>
    <row r="161" spans="2:8" x14ac:dyDescent="0.45">
      <c r="B161" s="1"/>
    </row>
    <row r="162" spans="2:8" x14ac:dyDescent="0.45">
      <c r="B162" s="1"/>
    </row>
    <row r="163" spans="2:8" x14ac:dyDescent="0.45">
      <c r="B163" s="4"/>
      <c r="F163" s="4"/>
    </row>
    <row r="164" spans="2:8" x14ac:dyDescent="0.45">
      <c r="B164" s="1"/>
      <c r="C164" s="1"/>
      <c r="F164" s="1"/>
    </row>
    <row r="165" spans="2:8" x14ac:dyDescent="0.45">
      <c r="B165" s="1"/>
      <c r="H165" s="2"/>
    </row>
    <row r="166" spans="2:8" x14ac:dyDescent="0.45">
      <c r="B166" s="1"/>
    </row>
    <row r="167" spans="2:8" x14ac:dyDescent="0.45">
      <c r="B167" s="1"/>
    </row>
    <row r="168" spans="2:8" x14ac:dyDescent="0.45">
      <c r="B168" s="1"/>
    </row>
    <row r="169" spans="2:8" x14ac:dyDescent="0.45">
      <c r="B169" s="1"/>
    </row>
    <row r="170" spans="2:8" x14ac:dyDescent="0.45">
      <c r="B170" s="1"/>
    </row>
    <row r="171" spans="2:8" x14ac:dyDescent="0.45">
      <c r="B171" s="1"/>
    </row>
    <row r="172" spans="2:8" x14ac:dyDescent="0.45">
      <c r="B172" s="1"/>
    </row>
    <row r="173" spans="2:8" x14ac:dyDescent="0.45">
      <c r="B173" s="1"/>
    </row>
    <row r="174" spans="2:8" x14ac:dyDescent="0.45">
      <c r="B174" s="1"/>
    </row>
    <row r="175" spans="2:8" x14ac:dyDescent="0.45">
      <c r="B175" s="1"/>
    </row>
    <row r="176" spans="2:8" x14ac:dyDescent="0.45">
      <c r="B176" s="1"/>
    </row>
    <row r="177" spans="2:6" x14ac:dyDescent="0.45">
      <c r="B177" s="1"/>
    </row>
    <row r="178" spans="2:6" x14ac:dyDescent="0.45">
      <c r="B178" s="1"/>
    </row>
    <row r="179" spans="2:6" x14ac:dyDescent="0.45">
      <c r="B179" s="1"/>
    </row>
    <row r="180" spans="2:6" x14ac:dyDescent="0.45">
      <c r="B180" s="1"/>
    </row>
    <row r="181" spans="2:6" x14ac:dyDescent="0.45">
      <c r="B181" s="1"/>
    </row>
    <row r="182" spans="2:6" x14ac:dyDescent="0.45">
      <c r="B182" s="1"/>
    </row>
    <row r="183" spans="2:6" x14ac:dyDescent="0.45">
      <c r="F183" s="4"/>
    </row>
    <row r="184" spans="2:6" x14ac:dyDescent="0.45">
      <c r="B184" s="1"/>
    </row>
    <row r="185" spans="2:6" x14ac:dyDescent="0.45">
      <c r="B185" s="1"/>
    </row>
    <row r="186" spans="2:6" x14ac:dyDescent="0.45">
      <c r="B186" s="1"/>
    </row>
    <row r="187" spans="2:6" x14ac:dyDescent="0.45">
      <c r="B187" s="1"/>
    </row>
    <row r="188" spans="2:6" x14ac:dyDescent="0.45">
      <c r="B188" s="1"/>
    </row>
    <row r="189" spans="2:6" x14ac:dyDescent="0.45">
      <c r="B189" s="1"/>
    </row>
    <row r="190" spans="2:6" x14ac:dyDescent="0.45">
      <c r="B190" s="1"/>
    </row>
    <row r="191" spans="2:6" x14ac:dyDescent="0.45">
      <c r="B191" s="1"/>
    </row>
    <row r="192" spans="2:6" x14ac:dyDescent="0.45">
      <c r="B192" s="1"/>
    </row>
    <row r="193" spans="2:2" x14ac:dyDescent="0.45">
      <c r="B193" s="1"/>
    </row>
    <row r="194" spans="2:2" x14ac:dyDescent="0.45">
      <c r="B194" s="1"/>
    </row>
    <row r="195" spans="2:2" x14ac:dyDescent="0.45">
      <c r="B195" s="1"/>
    </row>
    <row r="196" spans="2:2" x14ac:dyDescent="0.45">
      <c r="B196" s="1"/>
    </row>
    <row r="197" spans="2:2" x14ac:dyDescent="0.45">
      <c r="B197" s="1"/>
    </row>
    <row r="198" spans="2:2" x14ac:dyDescent="0.45">
      <c r="B198" s="1"/>
    </row>
    <row r="199" spans="2:2" x14ac:dyDescent="0.45">
      <c r="B199" s="1"/>
    </row>
    <row r="200" spans="2:2" x14ac:dyDescent="0.45">
      <c r="B200" s="1"/>
    </row>
    <row r="201" spans="2:2" x14ac:dyDescent="0.45">
      <c r="B201" s="1"/>
    </row>
    <row r="202" spans="2:2" x14ac:dyDescent="0.45">
      <c r="B202" s="1"/>
    </row>
    <row r="203" spans="2:2" x14ac:dyDescent="0.45">
      <c r="B203" s="1"/>
    </row>
    <row r="204" spans="2:2" x14ac:dyDescent="0.45">
      <c r="B204" s="1"/>
    </row>
    <row r="205" spans="2:2" x14ac:dyDescent="0.45">
      <c r="B205" s="1"/>
    </row>
    <row r="206" spans="2:2" x14ac:dyDescent="0.45">
      <c r="B206" s="1"/>
    </row>
    <row r="207" spans="2:2" x14ac:dyDescent="0.45">
      <c r="B207" s="1"/>
    </row>
    <row r="208" spans="2:2" x14ac:dyDescent="0.45">
      <c r="B208" s="1"/>
    </row>
    <row r="209" spans="2:2" x14ac:dyDescent="0.45">
      <c r="B209" s="1"/>
    </row>
    <row r="210" spans="2:2" x14ac:dyDescent="0.45">
      <c r="B210" s="1"/>
    </row>
    <row r="211" spans="2:2" x14ac:dyDescent="0.45">
      <c r="B211" s="1"/>
    </row>
    <row r="212" spans="2:2" x14ac:dyDescent="0.45">
      <c r="B212" s="1"/>
    </row>
    <row r="213" spans="2:2" x14ac:dyDescent="0.45">
      <c r="B213" s="1"/>
    </row>
    <row r="214" spans="2:2" x14ac:dyDescent="0.45">
      <c r="B214" s="1"/>
    </row>
    <row r="215" spans="2:2" x14ac:dyDescent="0.45">
      <c r="B215" s="1"/>
    </row>
    <row r="216" spans="2:2" x14ac:dyDescent="0.45">
      <c r="B216" s="1"/>
    </row>
    <row r="217" spans="2:2" x14ac:dyDescent="0.45">
      <c r="B217" s="1"/>
    </row>
    <row r="218" spans="2:2" x14ac:dyDescent="0.45">
      <c r="B218" s="1"/>
    </row>
    <row r="219" spans="2:2" x14ac:dyDescent="0.45">
      <c r="B219" s="1"/>
    </row>
    <row r="220" spans="2:2" x14ac:dyDescent="0.45">
      <c r="B220" s="1"/>
    </row>
    <row r="221" spans="2:2" x14ac:dyDescent="0.45">
      <c r="B221" s="1"/>
    </row>
    <row r="222" spans="2:2" x14ac:dyDescent="0.45">
      <c r="B222" s="1"/>
    </row>
    <row r="223" spans="2:2" x14ac:dyDescent="0.45">
      <c r="B223" s="1"/>
    </row>
    <row r="224" spans="2:2" x14ac:dyDescent="0.45">
      <c r="B224" s="1"/>
    </row>
    <row r="225" spans="2:2" x14ac:dyDescent="0.45">
      <c r="B225" s="1"/>
    </row>
    <row r="226" spans="2:2" x14ac:dyDescent="0.45">
      <c r="B226" s="1"/>
    </row>
    <row r="227" spans="2:2" x14ac:dyDescent="0.45">
      <c r="B227" s="1"/>
    </row>
    <row r="228" spans="2:2" x14ac:dyDescent="0.45">
      <c r="B228" s="1"/>
    </row>
    <row r="229" spans="2:2" x14ac:dyDescent="0.45">
      <c r="B229" s="1"/>
    </row>
    <row r="230" spans="2:2" x14ac:dyDescent="0.45">
      <c r="B230" s="1"/>
    </row>
    <row r="231" spans="2:2" x14ac:dyDescent="0.45">
      <c r="B231" s="1"/>
    </row>
    <row r="232" spans="2:2" x14ac:dyDescent="0.45">
      <c r="B232" s="1"/>
    </row>
    <row r="233" spans="2:2" x14ac:dyDescent="0.45">
      <c r="B233" s="1"/>
    </row>
    <row r="234" spans="2:2" x14ac:dyDescent="0.45">
      <c r="B234" s="1"/>
    </row>
    <row r="235" spans="2:2" x14ac:dyDescent="0.45">
      <c r="B235" s="1"/>
    </row>
    <row r="236" spans="2:2" x14ac:dyDescent="0.45">
      <c r="B236" s="1"/>
    </row>
    <row r="237" spans="2:2" x14ac:dyDescent="0.45">
      <c r="B237" s="1"/>
    </row>
    <row r="238" spans="2:2" x14ac:dyDescent="0.45">
      <c r="B238" s="1"/>
    </row>
    <row r="239" spans="2:2" x14ac:dyDescent="0.45">
      <c r="B239" s="1"/>
    </row>
    <row r="240" spans="2:2" x14ac:dyDescent="0.45">
      <c r="B240" s="1"/>
    </row>
    <row r="241" spans="2:2" x14ac:dyDescent="0.45">
      <c r="B241" s="1"/>
    </row>
    <row r="242" spans="2:2" x14ac:dyDescent="0.45">
      <c r="B242" s="1"/>
    </row>
    <row r="243" spans="2:2" x14ac:dyDescent="0.45">
      <c r="B243" s="1"/>
    </row>
    <row r="244" spans="2:2" x14ac:dyDescent="0.45">
      <c r="B244" s="1"/>
    </row>
    <row r="245" spans="2:2" x14ac:dyDescent="0.45">
      <c r="B245" s="1"/>
    </row>
    <row r="246" spans="2:2" x14ac:dyDescent="0.45">
      <c r="B246" s="1"/>
    </row>
    <row r="247" spans="2:2" x14ac:dyDescent="0.45">
      <c r="B247" s="1"/>
    </row>
    <row r="248" spans="2:2" x14ac:dyDescent="0.45">
      <c r="B248" s="1"/>
    </row>
    <row r="249" spans="2:2" x14ac:dyDescent="0.45">
      <c r="B249" s="1"/>
    </row>
    <row r="250" spans="2:2" x14ac:dyDescent="0.45">
      <c r="B250" s="1"/>
    </row>
    <row r="251" spans="2:2" x14ac:dyDescent="0.45">
      <c r="B251" s="1"/>
    </row>
    <row r="252" spans="2:2" x14ac:dyDescent="0.45">
      <c r="B252" s="1"/>
    </row>
    <row r="253" spans="2:2" x14ac:dyDescent="0.45">
      <c r="B253" s="1"/>
    </row>
    <row r="254" spans="2:2" x14ac:dyDescent="0.45">
      <c r="B254" s="1"/>
    </row>
    <row r="255" spans="2:2" x14ac:dyDescent="0.45">
      <c r="B255" s="1"/>
    </row>
    <row r="256" spans="2:2" x14ac:dyDescent="0.45">
      <c r="B256" s="1"/>
    </row>
    <row r="257" spans="2:2" x14ac:dyDescent="0.45">
      <c r="B257" s="1"/>
    </row>
    <row r="258" spans="2:2" x14ac:dyDescent="0.45">
      <c r="B258" s="1"/>
    </row>
    <row r="260" spans="2:2" x14ac:dyDescent="0.45">
      <c r="B260" s="1"/>
    </row>
    <row r="261" spans="2:2" x14ac:dyDescent="0.45">
      <c r="B261" s="1"/>
    </row>
    <row r="262" spans="2:2" x14ac:dyDescent="0.45">
      <c r="B262" s="1"/>
    </row>
    <row r="263" spans="2:2" x14ac:dyDescent="0.45">
      <c r="B263" s="1"/>
    </row>
    <row r="264" spans="2:2" x14ac:dyDescent="0.45">
      <c r="B264" s="1"/>
    </row>
    <row r="265" spans="2:2" x14ac:dyDescent="0.45">
      <c r="B265" s="1"/>
    </row>
    <row r="266" spans="2:2" x14ac:dyDescent="0.45">
      <c r="B266" s="1"/>
    </row>
    <row r="267" spans="2:2" x14ac:dyDescent="0.45">
      <c r="B267" s="1"/>
    </row>
    <row r="268" spans="2:2" x14ac:dyDescent="0.45">
      <c r="B268" s="1"/>
    </row>
    <row r="269" spans="2:2" x14ac:dyDescent="0.45">
      <c r="B269" s="1"/>
    </row>
    <row r="270" spans="2:2" x14ac:dyDescent="0.45">
      <c r="B270" s="1"/>
    </row>
    <row r="271" spans="2:2" x14ac:dyDescent="0.45">
      <c r="B271" s="1"/>
    </row>
    <row r="272" spans="2:2" x14ac:dyDescent="0.45">
      <c r="B272" s="1"/>
    </row>
    <row r="273" spans="2:2" x14ac:dyDescent="0.45">
      <c r="B273" s="1"/>
    </row>
    <row r="274" spans="2:2" x14ac:dyDescent="0.45">
      <c r="B274" s="1"/>
    </row>
    <row r="275" spans="2:2" x14ac:dyDescent="0.45">
      <c r="B275" s="1"/>
    </row>
    <row r="276" spans="2:2" x14ac:dyDescent="0.45">
      <c r="B276" s="1"/>
    </row>
    <row r="277" spans="2:2" x14ac:dyDescent="0.45">
      <c r="B277" s="1"/>
    </row>
    <row r="278" spans="2:2" x14ac:dyDescent="0.45">
      <c r="B278" s="1"/>
    </row>
    <row r="279" spans="2:2" x14ac:dyDescent="0.45">
      <c r="B279" s="1"/>
    </row>
    <row r="280" spans="2:2" x14ac:dyDescent="0.45">
      <c r="B280" s="1"/>
    </row>
    <row r="281" spans="2:2" x14ac:dyDescent="0.45">
      <c r="B281" s="1"/>
    </row>
    <row r="282" spans="2:2" x14ac:dyDescent="0.45">
      <c r="B282" s="1"/>
    </row>
    <row r="283" spans="2:2" x14ac:dyDescent="0.45">
      <c r="B283" s="1"/>
    </row>
    <row r="284" spans="2:2" x14ac:dyDescent="0.45">
      <c r="B284" s="1"/>
    </row>
    <row r="285" spans="2:2" x14ac:dyDescent="0.45">
      <c r="B285" s="1"/>
    </row>
  </sheetData>
  <mergeCells count="8">
    <mergeCell ref="C105:E105"/>
    <mergeCell ref="G105:I105"/>
    <mergeCell ref="C36:E36"/>
    <mergeCell ref="G36:I36"/>
    <mergeCell ref="C60:E60"/>
    <mergeCell ref="G60:I60"/>
    <mergeCell ref="C84:E84"/>
    <mergeCell ref="G84:I84"/>
  </mergeCells>
  <phoneticPr fontId="9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4592D-0FF9-48D1-8A15-C7BF5652A060}">
  <sheetPr>
    <tabColor rgb="FFFFFF00"/>
  </sheetPr>
  <dimension ref="A1:AC285"/>
  <sheetViews>
    <sheetView topLeftCell="A91" zoomScale="55" zoomScaleNormal="55" workbookViewId="0">
      <selection activeCell="B2" sqref="B2"/>
    </sheetView>
  </sheetViews>
  <sheetFormatPr defaultColWidth="8.73046875" defaultRowHeight="14.25" x14ac:dyDescent="0.45"/>
  <cols>
    <col min="1" max="1" width="22.53125" customWidth="1"/>
    <col min="2" max="5" width="20.796875" customWidth="1"/>
    <col min="6" max="6" width="11.19921875" customWidth="1"/>
    <col min="7" max="7" width="22.73046875" customWidth="1"/>
    <col min="8" max="8" width="21" customWidth="1"/>
    <col min="9" max="9" width="16" customWidth="1"/>
  </cols>
  <sheetData>
    <row r="1" spans="1:7" ht="23.25" x14ac:dyDescent="0.7">
      <c r="A1" s="50" t="s">
        <v>17</v>
      </c>
    </row>
    <row r="2" spans="1:7" ht="23.25" x14ac:dyDescent="0.7">
      <c r="A2" s="11" t="s">
        <v>34</v>
      </c>
      <c r="B2" s="11" t="s">
        <v>39</v>
      </c>
    </row>
    <row r="4" spans="1:7" x14ac:dyDescent="0.45">
      <c r="A4" t="s">
        <v>18</v>
      </c>
      <c r="B4" s="19">
        <v>43630</v>
      </c>
    </row>
    <row r="5" spans="1:7" x14ac:dyDescent="0.45">
      <c r="A5" t="s">
        <v>19</v>
      </c>
      <c r="B5" s="20">
        <v>43658</v>
      </c>
    </row>
    <row r="6" spans="1:7" x14ac:dyDescent="0.45">
      <c r="A6" s="36" t="s">
        <v>20</v>
      </c>
      <c r="B6" s="20">
        <v>43705</v>
      </c>
    </row>
    <row r="7" spans="1:7" x14ac:dyDescent="0.45">
      <c r="B7" s="16"/>
    </row>
    <row r="8" spans="1:7" x14ac:dyDescent="0.45">
      <c r="A8" s="8" t="s">
        <v>4</v>
      </c>
      <c r="D8" s="12" t="s">
        <v>16</v>
      </c>
    </row>
    <row r="9" spans="1:7" x14ac:dyDescent="0.45">
      <c r="A9" s="8"/>
      <c r="D9" s="12"/>
    </row>
    <row r="10" spans="1:7" x14ac:dyDescent="0.45">
      <c r="A10" s="8" t="s">
        <v>5</v>
      </c>
      <c r="B10" s="25" t="s">
        <v>14</v>
      </c>
      <c r="D10" s="12" t="s">
        <v>5</v>
      </c>
      <c r="E10" s="25" t="s">
        <v>14</v>
      </c>
      <c r="F10" s="12" t="s">
        <v>35</v>
      </c>
      <c r="G10" s="25" t="s">
        <v>14</v>
      </c>
    </row>
    <row r="11" spans="1:7" x14ac:dyDescent="0.45">
      <c r="A11" s="21" t="s">
        <v>10</v>
      </c>
      <c r="B11" s="22">
        <v>169.2</v>
      </c>
      <c r="D11" s="23" t="s">
        <v>10</v>
      </c>
      <c r="E11" s="24">
        <v>273.60000000000002</v>
      </c>
      <c r="F11" s="23" t="s">
        <v>10</v>
      </c>
      <c r="G11" s="24">
        <v>202.4</v>
      </c>
    </row>
    <row r="12" spans="1:7" x14ac:dyDescent="0.45">
      <c r="A12" s="21" t="s">
        <v>11</v>
      </c>
      <c r="B12" s="22">
        <v>128.6</v>
      </c>
      <c r="D12" s="23" t="s">
        <v>11</v>
      </c>
      <c r="E12" s="24">
        <v>189.6</v>
      </c>
      <c r="F12" s="23" t="s">
        <v>11</v>
      </c>
      <c r="G12" s="24">
        <v>227</v>
      </c>
    </row>
    <row r="13" spans="1:7" x14ac:dyDescent="0.45">
      <c r="A13" s="21" t="s">
        <v>27</v>
      </c>
      <c r="B13" s="22">
        <v>123.4</v>
      </c>
      <c r="D13" s="23" t="s">
        <v>27</v>
      </c>
      <c r="E13" s="24">
        <v>270.39999999999998</v>
      </c>
      <c r="F13" s="23" t="s">
        <v>27</v>
      </c>
      <c r="G13" s="24">
        <v>184</v>
      </c>
    </row>
    <row r="14" spans="1:7" x14ac:dyDescent="0.45">
      <c r="A14" s="21" t="s">
        <v>28</v>
      </c>
      <c r="B14" s="22">
        <v>145.19999999999999</v>
      </c>
      <c r="D14" s="23" t="s">
        <v>28</v>
      </c>
      <c r="E14" s="24">
        <v>257.60000000000002</v>
      </c>
      <c r="F14" s="23" t="s">
        <v>28</v>
      </c>
      <c r="G14" s="24">
        <v>197.6</v>
      </c>
    </row>
    <row r="15" spans="1:7" x14ac:dyDescent="0.45">
      <c r="A15" s="8" t="s">
        <v>6</v>
      </c>
      <c r="B15" s="8"/>
      <c r="D15" s="12" t="s">
        <v>6</v>
      </c>
      <c r="E15" s="13"/>
      <c r="F15" s="12" t="s">
        <v>36</v>
      </c>
      <c r="G15" s="13"/>
    </row>
    <row r="16" spans="1:7" x14ac:dyDescent="0.45">
      <c r="A16" s="21" t="s">
        <v>10</v>
      </c>
      <c r="B16" s="22">
        <v>192.4</v>
      </c>
      <c r="D16" s="23" t="s">
        <v>10</v>
      </c>
      <c r="E16" s="24">
        <v>180.6</v>
      </c>
      <c r="F16" s="23" t="s">
        <v>10</v>
      </c>
      <c r="G16" s="24">
        <v>186</v>
      </c>
    </row>
    <row r="17" spans="1:7" x14ac:dyDescent="0.45">
      <c r="A17" s="21" t="s">
        <v>11</v>
      </c>
      <c r="B17" s="22">
        <v>183.8</v>
      </c>
      <c r="D17" s="23" t="s">
        <v>11</v>
      </c>
      <c r="E17" s="24">
        <v>136</v>
      </c>
      <c r="F17" s="23" t="s">
        <v>11</v>
      </c>
      <c r="G17" s="24">
        <v>188</v>
      </c>
    </row>
    <row r="18" spans="1:7" x14ac:dyDescent="0.45">
      <c r="A18" s="21" t="s">
        <v>27</v>
      </c>
      <c r="B18" s="22">
        <v>194.8</v>
      </c>
      <c r="D18" s="23" t="s">
        <v>27</v>
      </c>
      <c r="E18" s="24">
        <v>194.8</v>
      </c>
      <c r="F18" s="23" t="s">
        <v>27</v>
      </c>
      <c r="G18" s="24">
        <v>193.6</v>
      </c>
    </row>
    <row r="19" spans="1:7" x14ac:dyDescent="0.45">
      <c r="A19" s="21" t="s">
        <v>28</v>
      </c>
      <c r="B19" s="22">
        <v>195.2</v>
      </c>
      <c r="D19" s="23" t="s">
        <v>28</v>
      </c>
      <c r="E19" s="24">
        <v>209.6</v>
      </c>
      <c r="F19" s="23" t="s">
        <v>28</v>
      </c>
      <c r="G19" s="24">
        <v>195.6</v>
      </c>
    </row>
    <row r="20" spans="1:7" x14ac:dyDescent="0.45">
      <c r="A20" s="8" t="s">
        <v>7</v>
      </c>
      <c r="B20" s="8"/>
      <c r="D20" s="12" t="s">
        <v>7</v>
      </c>
      <c r="E20" s="13"/>
      <c r="F20" s="12" t="s">
        <v>37</v>
      </c>
      <c r="G20" s="13"/>
    </row>
    <row r="21" spans="1:7" x14ac:dyDescent="0.45">
      <c r="A21" s="21" t="s">
        <v>10</v>
      </c>
      <c r="B21" s="22">
        <v>180.2</v>
      </c>
      <c r="D21" s="23" t="s">
        <v>10</v>
      </c>
      <c r="E21" s="24">
        <v>182.2</v>
      </c>
      <c r="F21" s="23" t="s">
        <v>10</v>
      </c>
      <c r="G21" s="24">
        <v>188</v>
      </c>
    </row>
    <row r="22" spans="1:7" x14ac:dyDescent="0.45">
      <c r="A22" s="21" t="s">
        <v>11</v>
      </c>
      <c r="B22" s="22">
        <v>208.4</v>
      </c>
      <c r="D22" s="23" t="s">
        <v>11</v>
      </c>
      <c r="E22" s="24">
        <v>198.4</v>
      </c>
      <c r="F22" s="23" t="s">
        <v>11</v>
      </c>
      <c r="G22" s="24">
        <v>182.4</v>
      </c>
    </row>
    <row r="23" spans="1:7" x14ac:dyDescent="0.45">
      <c r="A23" s="21" t="s">
        <v>27</v>
      </c>
      <c r="B23" s="22">
        <v>202.6</v>
      </c>
      <c r="D23" s="23" t="s">
        <v>27</v>
      </c>
      <c r="E23" s="24">
        <v>229.4</v>
      </c>
      <c r="F23" s="23" t="s">
        <v>27</v>
      </c>
      <c r="G23" s="24">
        <v>159.19999999999999</v>
      </c>
    </row>
    <row r="24" spans="1:7" x14ac:dyDescent="0.45">
      <c r="A24" s="21" t="s">
        <v>28</v>
      </c>
      <c r="B24" s="22">
        <v>202</v>
      </c>
      <c r="D24" s="23" t="s">
        <v>28</v>
      </c>
      <c r="E24" s="24">
        <v>216.4</v>
      </c>
      <c r="F24" s="23" t="s">
        <v>28</v>
      </c>
      <c r="G24" s="24">
        <v>174.2</v>
      </c>
    </row>
    <row r="25" spans="1:7" x14ac:dyDescent="0.45">
      <c r="A25" s="9" t="s">
        <v>12</v>
      </c>
      <c r="B25" s="10">
        <f>AVERAGE(B21:B24,B16:B19,B11:B14)</f>
        <v>177.15</v>
      </c>
      <c r="D25" s="14" t="s">
        <v>12</v>
      </c>
      <c r="E25" s="15">
        <f>AVERAGE(E21:E24,E16:E19,E11:E14,G11:G14,G16:G19,G21:G24)</f>
        <v>200.69166666666663</v>
      </c>
    </row>
    <row r="26" spans="1:7" x14ac:dyDescent="0.45">
      <c r="A26" s="9" t="s">
        <v>13</v>
      </c>
      <c r="B26" s="10">
        <f>_xlfn.STDEV.S(B21:B24,B16:B19,B11:B14)</f>
        <v>29.380528493297202</v>
      </c>
      <c r="D26" s="14" t="s">
        <v>13</v>
      </c>
      <c r="E26" s="15">
        <f>_xlfn.STDEV.S(E21:E24,E16:E19,E11:E14,G11:G14,G16:G19,G21:G24)</f>
        <v>32.311472140465298</v>
      </c>
    </row>
    <row r="30" spans="1:7" x14ac:dyDescent="0.45">
      <c r="A30" s="27" t="s">
        <v>29</v>
      </c>
      <c r="B30" s="28">
        <v>10</v>
      </c>
    </row>
    <row r="31" spans="1:7" x14ac:dyDescent="0.45">
      <c r="A31" s="27" t="s">
        <v>9</v>
      </c>
      <c r="B31" s="28">
        <v>14</v>
      </c>
      <c r="E31" s="29"/>
    </row>
    <row r="32" spans="1:7" x14ac:dyDescent="0.45">
      <c r="A32" s="27" t="s">
        <v>8</v>
      </c>
      <c r="B32" s="28">
        <v>100</v>
      </c>
    </row>
    <row r="33" spans="1:9" x14ac:dyDescent="0.45">
      <c r="A33" s="27" t="s">
        <v>0</v>
      </c>
      <c r="B33" s="28">
        <f>B31*B32</f>
        <v>1400</v>
      </c>
    </row>
    <row r="35" spans="1:9" x14ac:dyDescent="0.45">
      <c r="B35" s="26" t="s">
        <v>26</v>
      </c>
    </row>
    <row r="36" spans="1:9" x14ac:dyDescent="0.45">
      <c r="A36" s="7"/>
      <c r="C36" s="54" t="s">
        <v>30</v>
      </c>
      <c r="D36" s="54"/>
      <c r="E36" s="54"/>
      <c r="G36" s="55" t="s">
        <v>1</v>
      </c>
      <c r="H36" s="55"/>
      <c r="I36" s="55"/>
    </row>
    <row r="37" spans="1:9" x14ac:dyDescent="0.45">
      <c r="B37" s="33" t="s">
        <v>2</v>
      </c>
      <c r="C37" s="34" t="s">
        <v>5</v>
      </c>
      <c r="D37" s="34" t="s">
        <v>6</v>
      </c>
      <c r="E37" s="34" t="s">
        <v>7</v>
      </c>
      <c r="G37" s="42" t="s">
        <v>5</v>
      </c>
      <c r="H37" s="40" t="s">
        <v>6</v>
      </c>
      <c r="I37" s="41" t="s">
        <v>7</v>
      </c>
    </row>
    <row r="38" spans="1:9" x14ac:dyDescent="0.45">
      <c r="A38">
        <f>SQRT(B38/60)</f>
        <v>0</v>
      </c>
      <c r="B38" s="33">
        <v>0</v>
      </c>
      <c r="C38" s="35">
        <v>11265</v>
      </c>
      <c r="D38" s="35">
        <v>11590</v>
      </c>
      <c r="E38" s="35">
        <v>11635</v>
      </c>
      <c r="G38" s="31">
        <f>(C38-C$38)/(0.000998*$B$33)</f>
        <v>0</v>
      </c>
      <c r="H38" s="31">
        <f>(D38-D$38)/(0.000998*$B$33)</f>
        <v>0</v>
      </c>
      <c r="I38" s="31">
        <f>(E38-E$38)/(0.000998*$B$33)</f>
        <v>0</v>
      </c>
    </row>
    <row r="39" spans="1:9" x14ac:dyDescent="0.45">
      <c r="A39">
        <f t="shared" ref="A39:A54" si="0">SQRT(B39/60)</f>
        <v>0.12909944487358055</v>
      </c>
      <c r="B39" s="33">
        <v>1</v>
      </c>
      <c r="C39" s="35">
        <v>11266</v>
      </c>
      <c r="D39" s="35">
        <v>11591</v>
      </c>
      <c r="E39" s="35">
        <v>11636</v>
      </c>
      <c r="G39" s="31">
        <f t="shared" ref="G39:I54" si="1">(C39-C$38)/(0.000998*$B$33)</f>
        <v>0.71571714858288005</v>
      </c>
      <c r="H39" s="31">
        <f t="shared" si="1"/>
        <v>0.71571714858288005</v>
      </c>
      <c r="I39" s="31">
        <f t="shared" si="1"/>
        <v>0.71571714858288005</v>
      </c>
    </row>
    <row r="40" spans="1:9" x14ac:dyDescent="0.45">
      <c r="A40">
        <f t="shared" si="0"/>
        <v>0.5163977794943222</v>
      </c>
      <c r="B40" s="33">
        <v>16</v>
      </c>
      <c r="C40" s="35">
        <v>11267</v>
      </c>
      <c r="D40" s="35">
        <v>11592</v>
      </c>
      <c r="E40" s="35">
        <v>11637</v>
      </c>
      <c r="G40" s="31">
        <f t="shared" si="1"/>
        <v>1.4314342971657601</v>
      </c>
      <c r="H40" s="31">
        <f t="shared" si="1"/>
        <v>1.4314342971657601</v>
      </c>
      <c r="I40" s="31">
        <f t="shared" si="1"/>
        <v>1.4314342971657601</v>
      </c>
    </row>
    <row r="41" spans="1:9" x14ac:dyDescent="0.45">
      <c r="A41">
        <f t="shared" si="0"/>
        <v>0.7745966692414834</v>
      </c>
      <c r="B41" s="33">
        <v>36</v>
      </c>
      <c r="C41" s="35">
        <v>11269</v>
      </c>
      <c r="D41" s="35">
        <v>11593</v>
      </c>
      <c r="E41" s="35">
        <v>11639</v>
      </c>
      <c r="G41" s="31">
        <f t="shared" si="1"/>
        <v>2.8628685943315202</v>
      </c>
      <c r="H41" s="31">
        <f t="shared" si="1"/>
        <v>2.1471514457486403</v>
      </c>
      <c r="I41" s="31">
        <f t="shared" si="1"/>
        <v>2.8628685943315202</v>
      </c>
    </row>
    <row r="42" spans="1:9" x14ac:dyDescent="0.45">
      <c r="A42">
        <f t="shared" si="0"/>
        <v>0.9036961141150639</v>
      </c>
      <c r="B42" s="33">
        <v>49</v>
      </c>
      <c r="C42" s="35">
        <v>11270</v>
      </c>
      <c r="D42" s="35">
        <v>11594</v>
      </c>
      <c r="E42" s="35">
        <v>11640</v>
      </c>
      <c r="G42" s="31">
        <f t="shared" si="1"/>
        <v>3.5785857429144001</v>
      </c>
      <c r="H42" s="31">
        <f t="shared" si="1"/>
        <v>2.8628685943315202</v>
      </c>
      <c r="I42" s="31">
        <f t="shared" si="1"/>
        <v>3.5785857429144001</v>
      </c>
    </row>
    <row r="43" spans="1:9" x14ac:dyDescent="0.45">
      <c r="A43">
        <f t="shared" si="0"/>
        <v>1.0327955589886444</v>
      </c>
      <c r="B43" s="33">
        <v>64</v>
      </c>
      <c r="C43" s="35">
        <v>11270</v>
      </c>
      <c r="D43" s="35">
        <v>11594</v>
      </c>
      <c r="E43" s="35">
        <v>11640</v>
      </c>
      <c r="G43" s="31">
        <f t="shared" si="1"/>
        <v>3.5785857429144001</v>
      </c>
      <c r="H43" s="31">
        <f t="shared" si="1"/>
        <v>2.8628685943315202</v>
      </c>
      <c r="I43" s="31">
        <f t="shared" si="1"/>
        <v>3.5785857429144001</v>
      </c>
    </row>
    <row r="44" spans="1:9" x14ac:dyDescent="0.45">
      <c r="A44">
        <f t="shared" si="0"/>
        <v>1.1618950038622251</v>
      </c>
      <c r="B44" s="33">
        <v>81</v>
      </c>
      <c r="C44" s="35">
        <v>11271</v>
      </c>
      <c r="D44" s="35">
        <v>11595</v>
      </c>
      <c r="E44" s="35">
        <v>11641</v>
      </c>
      <c r="G44" s="31">
        <f t="shared" si="1"/>
        <v>4.2943028914972805</v>
      </c>
      <c r="H44" s="31">
        <f t="shared" si="1"/>
        <v>3.5785857429144001</v>
      </c>
      <c r="I44" s="31">
        <f t="shared" si="1"/>
        <v>4.2943028914972805</v>
      </c>
    </row>
    <row r="45" spans="1:9" x14ac:dyDescent="0.45">
      <c r="A45">
        <f t="shared" si="0"/>
        <v>1.2909944487358056</v>
      </c>
      <c r="B45" s="33">
        <v>100</v>
      </c>
      <c r="C45" s="35">
        <v>11271</v>
      </c>
      <c r="D45" s="35">
        <v>11596</v>
      </c>
      <c r="E45" s="35">
        <v>11642</v>
      </c>
      <c r="G45" s="31">
        <f t="shared" si="1"/>
        <v>4.2943028914972805</v>
      </c>
      <c r="H45" s="31">
        <f t="shared" si="1"/>
        <v>4.2943028914972805</v>
      </c>
      <c r="I45" s="31">
        <f t="shared" si="1"/>
        <v>5.0100200400801604</v>
      </c>
    </row>
    <row r="46" spans="1:9" x14ac:dyDescent="0.45">
      <c r="A46">
        <f t="shared" si="0"/>
        <v>1.4200938936093861</v>
      </c>
      <c r="B46" s="33">
        <v>121</v>
      </c>
      <c r="C46" s="35">
        <v>11272</v>
      </c>
      <c r="D46" s="35">
        <v>11597</v>
      </c>
      <c r="E46" s="35">
        <v>11643</v>
      </c>
      <c r="G46" s="31">
        <f t="shared" si="1"/>
        <v>5.0100200400801604</v>
      </c>
      <c r="H46" s="31">
        <f t="shared" si="1"/>
        <v>5.0100200400801604</v>
      </c>
      <c r="I46" s="31">
        <f t="shared" si="1"/>
        <v>5.7257371886630404</v>
      </c>
    </row>
    <row r="47" spans="1:9" x14ac:dyDescent="0.45">
      <c r="A47">
        <f t="shared" si="0"/>
        <v>1.5491933384829668</v>
      </c>
      <c r="B47" s="33">
        <v>144</v>
      </c>
      <c r="C47" s="35">
        <v>11273</v>
      </c>
      <c r="D47" s="35">
        <v>11597</v>
      </c>
      <c r="E47" s="35">
        <v>11644</v>
      </c>
      <c r="G47" s="31">
        <f t="shared" si="1"/>
        <v>5.7257371886630404</v>
      </c>
      <c r="H47" s="31">
        <f t="shared" si="1"/>
        <v>5.0100200400801604</v>
      </c>
      <c r="I47" s="31">
        <f t="shared" si="1"/>
        <v>6.4414543372459203</v>
      </c>
    </row>
    <row r="48" spans="1:9" x14ac:dyDescent="0.45">
      <c r="A48">
        <f t="shared" si="0"/>
        <v>1.6782927833565473</v>
      </c>
      <c r="B48" s="33">
        <v>169</v>
      </c>
      <c r="C48" s="35">
        <v>11273</v>
      </c>
      <c r="D48" s="35">
        <v>11597</v>
      </c>
      <c r="E48" s="35">
        <v>11645</v>
      </c>
      <c r="G48" s="31">
        <f t="shared" si="1"/>
        <v>5.7257371886630404</v>
      </c>
      <c r="H48" s="31">
        <f t="shared" si="1"/>
        <v>5.0100200400801604</v>
      </c>
      <c r="I48" s="31">
        <f t="shared" si="1"/>
        <v>7.1571714858288003</v>
      </c>
    </row>
    <row r="49" spans="1:29" x14ac:dyDescent="0.45">
      <c r="A49">
        <f t="shared" si="0"/>
        <v>1.8073922282301278</v>
      </c>
      <c r="B49" s="33">
        <v>196</v>
      </c>
      <c r="C49" s="35">
        <v>11273</v>
      </c>
      <c r="D49" s="35">
        <v>11598</v>
      </c>
      <c r="E49" s="35">
        <v>11645</v>
      </c>
      <c r="G49" s="31">
        <f t="shared" si="1"/>
        <v>5.7257371886630404</v>
      </c>
      <c r="H49" s="31">
        <f t="shared" si="1"/>
        <v>5.7257371886630404</v>
      </c>
      <c r="I49" s="31">
        <f t="shared" si="1"/>
        <v>7.1571714858288003</v>
      </c>
    </row>
    <row r="50" spans="1:29" x14ac:dyDescent="0.45">
      <c r="A50">
        <f t="shared" si="0"/>
        <v>1.9364916731037085</v>
      </c>
      <c r="B50" s="33">
        <v>225</v>
      </c>
      <c r="C50" s="35">
        <v>11275</v>
      </c>
      <c r="D50" s="35">
        <v>11598</v>
      </c>
      <c r="E50" s="35">
        <v>11646</v>
      </c>
      <c r="G50" s="31">
        <f t="shared" si="1"/>
        <v>7.1571714858288003</v>
      </c>
      <c r="H50" s="31">
        <f t="shared" si="1"/>
        <v>5.7257371886630404</v>
      </c>
      <c r="I50" s="31">
        <f t="shared" si="1"/>
        <v>7.8728886344116802</v>
      </c>
    </row>
    <row r="51" spans="1:29" x14ac:dyDescent="0.45">
      <c r="A51">
        <f t="shared" si="0"/>
        <v>2.0655911179772888</v>
      </c>
      <c r="B51" s="33">
        <v>256</v>
      </c>
      <c r="C51" s="35">
        <v>11275</v>
      </c>
      <c r="D51" s="35">
        <v>11599</v>
      </c>
      <c r="E51" s="35">
        <v>11647</v>
      </c>
      <c r="G51" s="31">
        <f t="shared" si="1"/>
        <v>7.1571714858288003</v>
      </c>
      <c r="H51" s="31">
        <f t="shared" si="1"/>
        <v>6.4414543372459203</v>
      </c>
      <c r="I51" s="31">
        <f t="shared" si="1"/>
        <v>8.588605782994561</v>
      </c>
    </row>
    <row r="52" spans="1:29" x14ac:dyDescent="0.45">
      <c r="A52">
        <f t="shared" si="0"/>
        <v>2.1946905628508695</v>
      </c>
      <c r="B52" s="33">
        <v>289</v>
      </c>
      <c r="C52" s="35">
        <v>11276</v>
      </c>
      <c r="D52" s="35">
        <v>11600</v>
      </c>
      <c r="E52" s="35">
        <v>11648</v>
      </c>
      <c r="G52" s="31">
        <f t="shared" si="1"/>
        <v>7.8728886344116802</v>
      </c>
      <c r="H52" s="31">
        <f t="shared" si="1"/>
        <v>7.1571714858288003</v>
      </c>
      <c r="I52" s="31">
        <f t="shared" si="1"/>
        <v>9.3043229315774401</v>
      </c>
    </row>
    <row r="53" spans="1:29" x14ac:dyDescent="0.45">
      <c r="A53">
        <f t="shared" si="0"/>
        <v>2.3237900077244502</v>
      </c>
      <c r="B53" s="33">
        <v>324</v>
      </c>
      <c r="C53" s="35">
        <v>11276</v>
      </c>
      <c r="D53" s="35">
        <v>11600</v>
      </c>
      <c r="E53" s="35">
        <v>11649</v>
      </c>
      <c r="G53" s="31">
        <f t="shared" si="1"/>
        <v>7.8728886344116802</v>
      </c>
      <c r="H53" s="31">
        <f t="shared" si="1"/>
        <v>7.1571714858288003</v>
      </c>
      <c r="I53" s="31">
        <f t="shared" si="1"/>
        <v>10.020040080160321</v>
      </c>
    </row>
    <row r="54" spans="1:29" x14ac:dyDescent="0.45">
      <c r="A54">
        <f t="shared" si="0"/>
        <v>4.905778905196061</v>
      </c>
      <c r="B54" s="33">
        <v>1444</v>
      </c>
      <c r="C54" s="35">
        <v>11286</v>
      </c>
      <c r="D54" s="35">
        <v>11612</v>
      </c>
      <c r="E54" s="35">
        <v>11664</v>
      </c>
      <c r="G54" s="31">
        <f t="shared" si="1"/>
        <v>15.030060120240481</v>
      </c>
      <c r="H54" s="31">
        <f t="shared" si="1"/>
        <v>15.74577726882336</v>
      </c>
      <c r="I54" s="31">
        <f t="shared" si="1"/>
        <v>20.755797308903521</v>
      </c>
    </row>
    <row r="55" spans="1:29" x14ac:dyDescent="0.45">
      <c r="B55" s="1"/>
      <c r="F55" s="39" t="s">
        <v>3</v>
      </c>
      <c r="G55" s="31">
        <f>SLOPE(G38:G54,$A$38:$A$54)</f>
        <v>3.1059052397901712</v>
      </c>
      <c r="H55" s="31">
        <f>SLOPE(H38:H54,$A$38:$A$54)</f>
        <v>3.1950304986416467</v>
      </c>
      <c r="I55" s="31">
        <f>SLOPE(I38:I54,$A$38:$A$54)</f>
        <v>4.3066205326503333</v>
      </c>
    </row>
    <row r="56" spans="1:29" x14ac:dyDescent="0.45">
      <c r="B56" s="1"/>
      <c r="G56" s="37" t="s">
        <v>12</v>
      </c>
      <c r="H56" s="38">
        <f>AVERAGE(G55:I55)</f>
        <v>3.5358520903607169</v>
      </c>
    </row>
    <row r="57" spans="1:29" x14ac:dyDescent="0.45">
      <c r="B57" s="1"/>
      <c r="G57" s="37" t="s">
        <v>13</v>
      </c>
      <c r="H57" s="38">
        <f>_xlfn.STDEV.S(G55:I55)</f>
        <v>0.66899089804234735</v>
      </c>
    </row>
    <row r="59" spans="1:29" x14ac:dyDescent="0.45">
      <c r="B59" s="8" t="s">
        <v>4</v>
      </c>
      <c r="V59" s="1"/>
      <c r="Z59" s="1"/>
      <c r="AA59" s="1"/>
      <c r="AB59" s="1"/>
      <c r="AC59" s="1"/>
    </row>
    <row r="60" spans="1:29" x14ac:dyDescent="0.45">
      <c r="A60" s="7"/>
      <c r="C60" s="54" t="s">
        <v>30</v>
      </c>
      <c r="D60" s="54"/>
      <c r="E60" s="54"/>
      <c r="G60" s="55" t="s">
        <v>1</v>
      </c>
      <c r="H60" s="55"/>
      <c r="I60" s="55"/>
      <c r="V60" s="1"/>
    </row>
    <row r="61" spans="1:29" x14ac:dyDescent="0.45">
      <c r="A61" s="31"/>
      <c r="B61" s="33" t="s">
        <v>2</v>
      </c>
      <c r="C61" s="34" t="s">
        <v>5</v>
      </c>
      <c r="D61" s="34" t="s">
        <v>6</v>
      </c>
      <c r="E61" s="34" t="s">
        <v>7</v>
      </c>
      <c r="F61" s="31"/>
      <c r="G61" s="42" t="s">
        <v>5</v>
      </c>
      <c r="H61" s="40" t="s">
        <v>6</v>
      </c>
      <c r="I61" s="41" t="s">
        <v>7</v>
      </c>
      <c r="V61" s="1"/>
      <c r="Z61" s="3"/>
      <c r="AA61" s="3"/>
      <c r="AB61" s="3"/>
      <c r="AC61" s="3"/>
    </row>
    <row r="62" spans="1:29" x14ac:dyDescent="0.45">
      <c r="A62">
        <f>SQRT(B62/60)</f>
        <v>0</v>
      </c>
      <c r="B62" s="33">
        <v>0</v>
      </c>
      <c r="C62" s="35">
        <v>11581</v>
      </c>
      <c r="D62" s="35">
        <v>11519</v>
      </c>
      <c r="E62" s="35">
        <v>11733</v>
      </c>
      <c r="F62" s="31"/>
      <c r="G62" s="31">
        <f t="shared" ref="G62:G78" si="2">(C62-C$62)/(0.000998*$B$33)</f>
        <v>0</v>
      </c>
      <c r="H62" s="31">
        <f t="shared" ref="H62:H78" si="3">(D62-D$62)/(0.000998*$B$33)</f>
        <v>0</v>
      </c>
      <c r="I62" s="31">
        <f t="shared" ref="I62:I78" si="4">(E62-E$62)/(0.000998*$B$33)</f>
        <v>0</v>
      </c>
      <c r="V62" s="1"/>
      <c r="W62" s="3"/>
      <c r="X62" s="3"/>
      <c r="Y62" s="3"/>
      <c r="Z62" s="3"/>
      <c r="AA62" s="3"/>
      <c r="AB62" s="3"/>
      <c r="AC62" s="3"/>
    </row>
    <row r="63" spans="1:29" x14ac:dyDescent="0.45">
      <c r="A63">
        <f t="shared" ref="A63:A78" si="5">SQRT(B63/60)</f>
        <v>0.12909944487358055</v>
      </c>
      <c r="B63" s="33">
        <v>1</v>
      </c>
      <c r="C63" s="35">
        <v>11583</v>
      </c>
      <c r="D63" s="35">
        <v>11521</v>
      </c>
      <c r="E63" s="35">
        <v>11736</v>
      </c>
      <c r="F63" s="31"/>
      <c r="G63" s="31">
        <f t="shared" si="2"/>
        <v>1.4314342971657601</v>
      </c>
      <c r="H63" s="31">
        <f t="shared" si="3"/>
        <v>1.4314342971657601</v>
      </c>
      <c r="I63" s="31">
        <f t="shared" si="4"/>
        <v>2.1471514457486403</v>
      </c>
      <c r="V63" s="1"/>
      <c r="Z63" s="3"/>
      <c r="AA63" s="3"/>
      <c r="AB63" s="3"/>
      <c r="AC63" s="3"/>
    </row>
    <row r="64" spans="1:29" x14ac:dyDescent="0.45">
      <c r="A64">
        <f t="shared" si="5"/>
        <v>0.5163977794943222</v>
      </c>
      <c r="B64" s="33">
        <v>16</v>
      </c>
      <c r="C64" s="35">
        <v>11586</v>
      </c>
      <c r="D64" s="35">
        <v>11524</v>
      </c>
      <c r="E64" s="35">
        <v>11739</v>
      </c>
      <c r="F64" s="31"/>
      <c r="G64" s="31">
        <f t="shared" si="2"/>
        <v>3.5785857429144001</v>
      </c>
      <c r="H64" s="31">
        <f t="shared" si="3"/>
        <v>3.5785857429144001</v>
      </c>
      <c r="I64" s="31">
        <f t="shared" si="4"/>
        <v>4.2943028914972805</v>
      </c>
      <c r="V64" s="1"/>
      <c r="Z64" s="3"/>
      <c r="AA64" s="3"/>
      <c r="AB64" s="3"/>
      <c r="AC64" s="3"/>
    </row>
    <row r="65" spans="1:29" x14ac:dyDescent="0.45">
      <c r="A65">
        <f t="shared" si="5"/>
        <v>0.7745966692414834</v>
      </c>
      <c r="B65" s="33">
        <v>36</v>
      </c>
      <c r="C65" s="35">
        <v>11587</v>
      </c>
      <c r="D65" s="35">
        <v>11526</v>
      </c>
      <c r="E65" s="35">
        <v>11741</v>
      </c>
      <c r="F65" s="31"/>
      <c r="G65" s="31">
        <f t="shared" si="2"/>
        <v>4.2943028914972805</v>
      </c>
      <c r="H65" s="31">
        <f t="shared" si="3"/>
        <v>5.0100200400801604</v>
      </c>
      <c r="I65" s="31">
        <f t="shared" si="4"/>
        <v>5.7257371886630404</v>
      </c>
      <c r="V65" s="1"/>
      <c r="W65" s="3"/>
      <c r="X65" s="3"/>
      <c r="Y65" s="3"/>
      <c r="Z65" s="3"/>
      <c r="AA65" s="3"/>
      <c r="AB65" s="3"/>
      <c r="AC65" s="3"/>
    </row>
    <row r="66" spans="1:29" x14ac:dyDescent="0.45">
      <c r="A66">
        <f t="shared" si="5"/>
        <v>0.9036961141150639</v>
      </c>
      <c r="B66" s="33">
        <v>49</v>
      </c>
      <c r="C66" s="35">
        <v>11588</v>
      </c>
      <c r="D66" s="35">
        <v>11528</v>
      </c>
      <c r="E66" s="35">
        <v>11742</v>
      </c>
      <c r="F66" s="31"/>
      <c r="G66" s="31">
        <f t="shared" si="2"/>
        <v>5.0100200400801604</v>
      </c>
      <c r="H66" s="31">
        <f t="shared" si="3"/>
        <v>6.4414543372459203</v>
      </c>
      <c r="I66" s="31">
        <f t="shared" si="4"/>
        <v>6.4414543372459203</v>
      </c>
      <c r="V66" s="1"/>
      <c r="Z66" s="3"/>
      <c r="AA66" s="3"/>
      <c r="AB66" s="3"/>
      <c r="AC66" s="3"/>
    </row>
    <row r="67" spans="1:29" x14ac:dyDescent="0.45">
      <c r="A67">
        <f t="shared" si="5"/>
        <v>1.0327955589886444</v>
      </c>
      <c r="B67" s="33">
        <v>64</v>
      </c>
      <c r="C67" s="35">
        <v>11589</v>
      </c>
      <c r="D67" s="35">
        <v>11528</v>
      </c>
      <c r="E67" s="35">
        <v>11743</v>
      </c>
      <c r="F67" s="31"/>
      <c r="G67" s="31">
        <f t="shared" si="2"/>
        <v>5.7257371886630404</v>
      </c>
      <c r="H67" s="31">
        <f t="shared" si="3"/>
        <v>6.4414543372459203</v>
      </c>
      <c r="I67" s="31">
        <f t="shared" si="4"/>
        <v>7.1571714858288003</v>
      </c>
      <c r="V67" s="1"/>
      <c r="Z67" s="3"/>
      <c r="AA67" s="3"/>
      <c r="AB67" s="3"/>
      <c r="AC67" s="3"/>
    </row>
    <row r="68" spans="1:29" x14ac:dyDescent="0.45">
      <c r="A68">
        <f t="shared" si="5"/>
        <v>1.1618950038622251</v>
      </c>
      <c r="B68" s="33">
        <v>81</v>
      </c>
      <c r="C68" s="35">
        <v>11590</v>
      </c>
      <c r="D68" s="35">
        <v>11530</v>
      </c>
      <c r="E68" s="35">
        <v>11745</v>
      </c>
      <c r="F68" s="31"/>
      <c r="G68" s="31">
        <f t="shared" si="2"/>
        <v>6.4414543372459203</v>
      </c>
      <c r="H68" s="31">
        <f t="shared" si="3"/>
        <v>7.8728886344116802</v>
      </c>
      <c r="I68" s="31">
        <f t="shared" si="4"/>
        <v>8.588605782994561</v>
      </c>
    </row>
    <row r="69" spans="1:29" x14ac:dyDescent="0.45">
      <c r="A69">
        <f t="shared" si="5"/>
        <v>1.2909944487358056</v>
      </c>
      <c r="B69" s="33">
        <v>100</v>
      </c>
      <c r="C69" s="35">
        <v>11591</v>
      </c>
      <c r="D69" s="35">
        <v>11531</v>
      </c>
      <c r="E69" s="35">
        <v>11746</v>
      </c>
      <c r="F69" s="31"/>
      <c r="G69" s="31">
        <f t="shared" si="2"/>
        <v>7.1571714858288003</v>
      </c>
      <c r="H69" s="31">
        <f t="shared" si="3"/>
        <v>8.588605782994561</v>
      </c>
      <c r="I69" s="31">
        <f t="shared" si="4"/>
        <v>9.3043229315774401</v>
      </c>
    </row>
    <row r="70" spans="1:29" x14ac:dyDescent="0.45">
      <c r="A70">
        <f t="shared" si="5"/>
        <v>1.4200938936093861</v>
      </c>
      <c r="B70" s="33">
        <v>121</v>
      </c>
      <c r="C70" s="35">
        <v>11592</v>
      </c>
      <c r="D70" s="35">
        <v>11532</v>
      </c>
      <c r="E70" s="35">
        <v>11746</v>
      </c>
      <c r="F70" s="31"/>
      <c r="G70" s="31">
        <f t="shared" si="2"/>
        <v>7.8728886344116802</v>
      </c>
      <c r="H70" s="31">
        <f t="shared" si="3"/>
        <v>9.3043229315774401</v>
      </c>
      <c r="I70" s="31">
        <f t="shared" si="4"/>
        <v>9.3043229315774401</v>
      </c>
    </row>
    <row r="71" spans="1:29" x14ac:dyDescent="0.45">
      <c r="A71">
        <f t="shared" si="5"/>
        <v>1.5491933384829668</v>
      </c>
      <c r="B71" s="33">
        <v>144</v>
      </c>
      <c r="C71" s="35">
        <v>11593</v>
      </c>
      <c r="D71" s="35">
        <v>11533</v>
      </c>
      <c r="E71" s="35">
        <v>11747</v>
      </c>
      <c r="F71" s="31"/>
      <c r="G71" s="31">
        <f t="shared" si="2"/>
        <v>8.588605782994561</v>
      </c>
      <c r="H71" s="31">
        <f t="shared" si="3"/>
        <v>10.020040080160321</v>
      </c>
      <c r="I71" s="31">
        <f t="shared" si="4"/>
        <v>10.020040080160321</v>
      </c>
    </row>
    <row r="72" spans="1:29" x14ac:dyDescent="0.45">
      <c r="A72">
        <f t="shared" si="5"/>
        <v>1.6782927833565473</v>
      </c>
      <c r="B72" s="33">
        <v>169</v>
      </c>
      <c r="C72" s="35">
        <v>11594</v>
      </c>
      <c r="D72" s="35">
        <v>11535</v>
      </c>
      <c r="E72" s="35">
        <v>11749</v>
      </c>
      <c r="F72" s="31"/>
      <c r="G72" s="31">
        <f t="shared" si="2"/>
        <v>9.3043229315774401</v>
      </c>
      <c r="H72" s="31">
        <f t="shared" si="3"/>
        <v>11.451474377326081</v>
      </c>
      <c r="I72" s="31">
        <f t="shared" si="4"/>
        <v>11.451474377326081</v>
      </c>
    </row>
    <row r="73" spans="1:29" x14ac:dyDescent="0.45">
      <c r="A73">
        <f t="shared" si="5"/>
        <v>1.8073922282301278</v>
      </c>
      <c r="B73" s="33">
        <v>196</v>
      </c>
      <c r="C73" s="35">
        <v>11594</v>
      </c>
      <c r="D73" s="35">
        <v>11535</v>
      </c>
      <c r="E73" s="35">
        <v>11749</v>
      </c>
      <c r="F73" s="31"/>
      <c r="G73" s="31">
        <f t="shared" si="2"/>
        <v>9.3043229315774401</v>
      </c>
      <c r="H73" s="31">
        <f t="shared" si="3"/>
        <v>11.451474377326081</v>
      </c>
      <c r="I73" s="31">
        <f t="shared" si="4"/>
        <v>11.451474377326081</v>
      </c>
    </row>
    <row r="74" spans="1:29" x14ac:dyDescent="0.45">
      <c r="A74">
        <f t="shared" si="5"/>
        <v>1.9364916731037085</v>
      </c>
      <c r="B74" s="33">
        <v>225</v>
      </c>
      <c r="C74" s="35">
        <v>11595</v>
      </c>
      <c r="D74" s="35">
        <v>11536</v>
      </c>
      <c r="E74" s="35">
        <v>11750</v>
      </c>
      <c r="F74" s="31"/>
      <c r="G74" s="31">
        <f t="shared" si="2"/>
        <v>10.020040080160321</v>
      </c>
      <c r="H74" s="31">
        <f t="shared" si="3"/>
        <v>12.167191525908962</v>
      </c>
      <c r="I74" s="31">
        <f t="shared" si="4"/>
        <v>12.167191525908962</v>
      </c>
    </row>
    <row r="75" spans="1:29" x14ac:dyDescent="0.45">
      <c r="A75">
        <f t="shared" si="5"/>
        <v>2.0655911179772888</v>
      </c>
      <c r="B75" s="33">
        <v>256</v>
      </c>
      <c r="C75" s="35">
        <v>11596</v>
      </c>
      <c r="D75" s="35">
        <v>11537</v>
      </c>
      <c r="E75" s="35">
        <v>11751</v>
      </c>
      <c r="F75" s="31"/>
      <c r="G75" s="31">
        <f t="shared" si="2"/>
        <v>10.7357572287432</v>
      </c>
      <c r="H75" s="31">
        <f t="shared" si="3"/>
        <v>12.882908674491841</v>
      </c>
      <c r="I75" s="31">
        <f t="shared" si="4"/>
        <v>12.882908674491841</v>
      </c>
    </row>
    <row r="76" spans="1:29" x14ac:dyDescent="0.45">
      <c r="A76">
        <f t="shared" si="5"/>
        <v>2.1946905628508695</v>
      </c>
      <c r="B76" s="33">
        <v>289</v>
      </c>
      <c r="C76" s="35">
        <v>11597</v>
      </c>
      <c r="D76" s="35">
        <v>11539</v>
      </c>
      <c r="E76" s="35">
        <v>11752</v>
      </c>
      <c r="F76" s="31"/>
      <c r="G76" s="31">
        <f t="shared" si="2"/>
        <v>11.451474377326081</v>
      </c>
      <c r="H76" s="31">
        <f t="shared" si="3"/>
        <v>14.314342971657601</v>
      </c>
      <c r="I76" s="31">
        <f t="shared" si="4"/>
        <v>13.598625823074721</v>
      </c>
    </row>
    <row r="77" spans="1:29" x14ac:dyDescent="0.45">
      <c r="A77">
        <f t="shared" si="5"/>
        <v>2.3237900077244502</v>
      </c>
      <c r="B77" s="33">
        <v>324</v>
      </c>
      <c r="C77" s="35">
        <v>11598</v>
      </c>
      <c r="D77" s="35">
        <v>11540</v>
      </c>
      <c r="E77" s="35">
        <v>11753</v>
      </c>
      <c r="F77" s="31"/>
      <c r="G77" s="31">
        <f t="shared" si="2"/>
        <v>12.167191525908962</v>
      </c>
      <c r="H77" s="31">
        <f t="shared" si="3"/>
        <v>15.030060120240481</v>
      </c>
      <c r="I77" s="31">
        <f t="shared" si="4"/>
        <v>14.314342971657601</v>
      </c>
    </row>
    <row r="78" spans="1:29" x14ac:dyDescent="0.45">
      <c r="A78">
        <f t="shared" si="5"/>
        <v>4.905778905196061</v>
      </c>
      <c r="B78" s="33">
        <v>1444</v>
      </c>
      <c r="C78" s="35">
        <v>11612</v>
      </c>
      <c r="D78" s="35">
        <v>11562</v>
      </c>
      <c r="E78" s="35">
        <v>11768</v>
      </c>
      <c r="F78" s="31"/>
      <c r="G78" s="31">
        <f t="shared" si="2"/>
        <v>22.187231606069282</v>
      </c>
      <c r="H78" s="31">
        <f t="shared" si="3"/>
        <v>30.775837389063842</v>
      </c>
      <c r="I78" s="31">
        <f t="shared" si="4"/>
        <v>25.050100200400802</v>
      </c>
    </row>
    <row r="79" spans="1:29" x14ac:dyDescent="0.45">
      <c r="A79" s="31"/>
      <c r="B79" s="32"/>
      <c r="C79" s="31"/>
      <c r="D79" s="31"/>
      <c r="E79" s="31"/>
      <c r="F79" s="43" t="s">
        <v>3</v>
      </c>
      <c r="G79" s="31">
        <f>SLOPE(G62:G78,$A$62:$A$78)</f>
        <v>4.4966994026082645</v>
      </c>
      <c r="H79" s="31">
        <f>SLOPE(H62:H78,$A$62:$A$78)</f>
        <v>6.2126357134585959</v>
      </c>
      <c r="I79" s="31">
        <f>SLOPE(I62:I78,$A$62:$A$78)</f>
        <v>5.0240238508128305</v>
      </c>
    </row>
    <row r="80" spans="1:29" x14ac:dyDescent="0.45">
      <c r="B80" s="1"/>
      <c r="G80" s="9" t="s">
        <v>12</v>
      </c>
      <c r="H80" s="10">
        <f>AVERAGE(G79:I79)</f>
        <v>5.244452988959897</v>
      </c>
    </row>
    <row r="81" spans="1:9" x14ac:dyDescent="0.45">
      <c r="B81" s="1"/>
      <c r="G81" s="9" t="s">
        <v>13</v>
      </c>
      <c r="H81" s="10">
        <f>_xlfn.STDEV.S(G79:I79)</f>
        <v>0.87894886622137747</v>
      </c>
    </row>
    <row r="83" spans="1:9" x14ac:dyDescent="0.45">
      <c r="B83" s="15" t="s">
        <v>16</v>
      </c>
    </row>
    <row r="84" spans="1:9" x14ac:dyDescent="0.45">
      <c r="A84" s="7"/>
      <c r="C84" s="54" t="s">
        <v>30</v>
      </c>
      <c r="D84" s="54"/>
      <c r="E84" s="54"/>
      <c r="G84" s="55" t="s">
        <v>1</v>
      </c>
      <c r="H84" s="55"/>
      <c r="I84" s="55"/>
    </row>
    <row r="85" spans="1:9" x14ac:dyDescent="0.45">
      <c r="B85" s="33" t="s">
        <v>2</v>
      </c>
      <c r="C85" s="34" t="s">
        <v>5</v>
      </c>
      <c r="D85" s="34" t="s">
        <v>6</v>
      </c>
      <c r="E85" s="34" t="s">
        <v>7</v>
      </c>
      <c r="G85" s="42" t="s">
        <v>5</v>
      </c>
      <c r="H85" s="40" t="s">
        <v>6</v>
      </c>
      <c r="I85" s="41" t="s">
        <v>7</v>
      </c>
    </row>
    <row r="86" spans="1:9" x14ac:dyDescent="0.45">
      <c r="A86">
        <f>SQRT(B86/60)</f>
        <v>0</v>
      </c>
      <c r="B86" s="33">
        <v>0</v>
      </c>
      <c r="C86" s="35">
        <v>10490</v>
      </c>
      <c r="D86" s="35">
        <v>10465</v>
      </c>
      <c r="E86" s="35">
        <v>10287</v>
      </c>
      <c r="G86" s="30">
        <f t="shared" ref="G86:G102" si="6">(C86-C$86)/(0.000998*$B$33)</f>
        <v>0</v>
      </c>
      <c r="H86" s="30">
        <f t="shared" ref="H86:H102" si="7">(D86-D$86)/(0.000998*$B$33)</f>
        <v>0</v>
      </c>
      <c r="I86" s="30">
        <f t="shared" ref="I86:I102" si="8">(E86-E$86)/(0.000998*$B$33)</f>
        <v>0</v>
      </c>
    </row>
    <row r="87" spans="1:9" x14ac:dyDescent="0.45">
      <c r="A87">
        <f t="shared" ref="A87:A102" si="9">SQRT(B87/60)</f>
        <v>0.12909944487358055</v>
      </c>
      <c r="B87" s="33">
        <v>1</v>
      </c>
      <c r="C87" s="35">
        <v>10493</v>
      </c>
      <c r="D87" s="35">
        <v>10467</v>
      </c>
      <c r="E87" s="35">
        <v>10289</v>
      </c>
      <c r="G87" s="30">
        <f t="shared" si="6"/>
        <v>2.1471514457486403</v>
      </c>
      <c r="H87" s="30">
        <f t="shared" si="7"/>
        <v>1.4314342971657601</v>
      </c>
      <c r="I87" s="30">
        <f t="shared" si="8"/>
        <v>1.4314342971657601</v>
      </c>
    </row>
    <row r="88" spans="1:9" x14ac:dyDescent="0.45">
      <c r="A88">
        <f t="shared" si="9"/>
        <v>0.5163977794943222</v>
      </c>
      <c r="B88" s="33">
        <v>16</v>
      </c>
      <c r="C88" s="35">
        <v>10497</v>
      </c>
      <c r="D88" s="35">
        <v>10470</v>
      </c>
      <c r="E88" s="35">
        <v>10292</v>
      </c>
      <c r="G88" s="30">
        <f t="shared" si="6"/>
        <v>5.0100200400801604</v>
      </c>
      <c r="H88" s="30">
        <f t="shared" si="7"/>
        <v>3.5785857429144001</v>
      </c>
      <c r="I88" s="30">
        <f t="shared" si="8"/>
        <v>3.5785857429144001</v>
      </c>
    </row>
    <row r="89" spans="1:9" x14ac:dyDescent="0.45">
      <c r="A89">
        <f t="shared" si="9"/>
        <v>0.7745966692414834</v>
      </c>
      <c r="B89" s="33">
        <v>36</v>
      </c>
      <c r="C89" s="35">
        <v>10500</v>
      </c>
      <c r="D89" s="35">
        <v>10473</v>
      </c>
      <c r="E89" s="35">
        <v>10295</v>
      </c>
      <c r="G89" s="30">
        <f t="shared" si="6"/>
        <v>7.1571714858288003</v>
      </c>
      <c r="H89" s="30">
        <f t="shared" si="7"/>
        <v>5.7257371886630404</v>
      </c>
      <c r="I89" s="30">
        <f t="shared" si="8"/>
        <v>5.7257371886630404</v>
      </c>
    </row>
    <row r="90" spans="1:9" x14ac:dyDescent="0.45">
      <c r="A90">
        <f t="shared" si="9"/>
        <v>0.9036961141150639</v>
      </c>
      <c r="B90" s="33">
        <v>49</v>
      </c>
      <c r="C90" s="35">
        <v>10502</v>
      </c>
      <c r="D90" s="35">
        <v>10475</v>
      </c>
      <c r="E90" s="35">
        <v>10297</v>
      </c>
      <c r="G90" s="30">
        <f t="shared" si="6"/>
        <v>8.588605782994561</v>
      </c>
      <c r="H90" s="30">
        <f t="shared" si="7"/>
        <v>7.1571714858288003</v>
      </c>
      <c r="I90" s="30">
        <f t="shared" si="8"/>
        <v>7.1571714858288003</v>
      </c>
    </row>
    <row r="91" spans="1:9" x14ac:dyDescent="0.45">
      <c r="A91">
        <f t="shared" si="9"/>
        <v>1.0327955589886444</v>
      </c>
      <c r="B91" s="33">
        <v>64</v>
      </c>
      <c r="C91" s="35">
        <v>10504</v>
      </c>
      <c r="D91" s="35">
        <v>10476</v>
      </c>
      <c r="E91" s="35">
        <v>10298</v>
      </c>
      <c r="G91" s="30">
        <f t="shared" si="6"/>
        <v>10.020040080160321</v>
      </c>
      <c r="H91" s="30">
        <f t="shared" si="7"/>
        <v>7.8728886344116802</v>
      </c>
      <c r="I91" s="30">
        <f t="shared" si="8"/>
        <v>7.8728886344116802</v>
      </c>
    </row>
    <row r="92" spans="1:9" x14ac:dyDescent="0.45">
      <c r="A92">
        <f t="shared" si="9"/>
        <v>1.1618950038622251</v>
      </c>
      <c r="B92" s="33">
        <v>81</v>
      </c>
      <c r="C92" s="35">
        <v>10505</v>
      </c>
      <c r="D92" s="35">
        <v>10477</v>
      </c>
      <c r="E92" s="35">
        <v>10300</v>
      </c>
      <c r="G92" s="30">
        <f t="shared" si="6"/>
        <v>10.7357572287432</v>
      </c>
      <c r="H92" s="30">
        <f t="shared" si="7"/>
        <v>8.588605782994561</v>
      </c>
      <c r="I92" s="30">
        <f t="shared" si="8"/>
        <v>9.3043229315774401</v>
      </c>
    </row>
    <row r="93" spans="1:9" x14ac:dyDescent="0.45">
      <c r="A93">
        <f t="shared" si="9"/>
        <v>1.2909944487358056</v>
      </c>
      <c r="B93" s="33">
        <v>100</v>
      </c>
      <c r="C93" s="35">
        <v>10507</v>
      </c>
      <c r="D93" s="35">
        <v>10479</v>
      </c>
      <c r="E93" s="35">
        <v>10301</v>
      </c>
      <c r="G93" s="30">
        <f t="shared" si="6"/>
        <v>12.167191525908962</v>
      </c>
      <c r="H93" s="30">
        <f t="shared" si="7"/>
        <v>10.020040080160321</v>
      </c>
      <c r="I93" s="30">
        <f t="shared" si="8"/>
        <v>10.020040080160321</v>
      </c>
    </row>
    <row r="94" spans="1:9" x14ac:dyDescent="0.45">
      <c r="A94">
        <f t="shared" si="9"/>
        <v>1.4200938936093861</v>
      </c>
      <c r="B94" s="33">
        <v>121</v>
      </c>
      <c r="C94" s="35">
        <v>10508</v>
      </c>
      <c r="D94" s="35">
        <v>10480</v>
      </c>
      <c r="E94" s="35">
        <v>10302</v>
      </c>
      <c r="G94" s="30">
        <f t="shared" si="6"/>
        <v>12.882908674491841</v>
      </c>
      <c r="H94" s="30">
        <f t="shared" si="7"/>
        <v>10.7357572287432</v>
      </c>
      <c r="I94" s="30">
        <f t="shared" si="8"/>
        <v>10.7357572287432</v>
      </c>
    </row>
    <row r="95" spans="1:9" x14ac:dyDescent="0.45">
      <c r="A95">
        <f t="shared" si="9"/>
        <v>1.5491933384829668</v>
      </c>
      <c r="B95" s="33">
        <v>144</v>
      </c>
      <c r="C95" s="35">
        <v>10511</v>
      </c>
      <c r="D95" s="35">
        <v>10482</v>
      </c>
      <c r="E95" s="35">
        <v>10304</v>
      </c>
      <c r="G95" s="30">
        <f t="shared" si="6"/>
        <v>15.030060120240481</v>
      </c>
      <c r="H95" s="30">
        <f t="shared" si="7"/>
        <v>12.167191525908962</v>
      </c>
      <c r="I95" s="30">
        <f t="shared" si="8"/>
        <v>12.167191525908962</v>
      </c>
    </row>
    <row r="96" spans="1:9" x14ac:dyDescent="0.45">
      <c r="A96">
        <f t="shared" si="9"/>
        <v>1.6782927833565473</v>
      </c>
      <c r="B96" s="33">
        <v>169</v>
      </c>
      <c r="C96" s="35">
        <v>10512</v>
      </c>
      <c r="D96" s="35">
        <v>10482</v>
      </c>
      <c r="E96" s="35">
        <v>10305</v>
      </c>
      <c r="G96" s="30">
        <f t="shared" si="6"/>
        <v>15.74577726882336</v>
      </c>
      <c r="H96" s="30">
        <f t="shared" si="7"/>
        <v>12.167191525908962</v>
      </c>
      <c r="I96" s="30">
        <f t="shared" si="8"/>
        <v>12.882908674491841</v>
      </c>
    </row>
    <row r="97" spans="1:9" x14ac:dyDescent="0.45">
      <c r="A97">
        <f t="shared" si="9"/>
        <v>1.8073922282301278</v>
      </c>
      <c r="B97" s="33">
        <v>196</v>
      </c>
      <c r="C97" s="35">
        <v>10513</v>
      </c>
      <c r="D97" s="35">
        <v>10483</v>
      </c>
      <c r="E97" s="35">
        <v>10306</v>
      </c>
      <c r="G97" s="30">
        <f t="shared" si="6"/>
        <v>16.461494417406239</v>
      </c>
      <c r="H97" s="30">
        <f t="shared" si="7"/>
        <v>12.882908674491841</v>
      </c>
      <c r="I97" s="30">
        <f t="shared" si="8"/>
        <v>13.598625823074721</v>
      </c>
    </row>
    <row r="98" spans="1:9" x14ac:dyDescent="0.45">
      <c r="A98">
        <f t="shared" si="9"/>
        <v>1.9364916731037085</v>
      </c>
      <c r="B98" s="33">
        <v>225</v>
      </c>
      <c r="C98" s="35">
        <v>10514</v>
      </c>
      <c r="D98" s="35">
        <v>10484</v>
      </c>
      <c r="E98" s="35">
        <v>10308</v>
      </c>
      <c r="G98" s="30">
        <f t="shared" si="6"/>
        <v>17.177211565989122</v>
      </c>
      <c r="H98" s="30">
        <f t="shared" si="7"/>
        <v>13.598625823074721</v>
      </c>
      <c r="I98" s="30">
        <f t="shared" si="8"/>
        <v>15.030060120240481</v>
      </c>
    </row>
    <row r="99" spans="1:9" x14ac:dyDescent="0.45">
      <c r="A99">
        <f t="shared" si="9"/>
        <v>2.0655911179772888</v>
      </c>
      <c r="B99" s="33">
        <v>256</v>
      </c>
      <c r="C99" s="35">
        <v>10515</v>
      </c>
      <c r="D99" s="35">
        <v>10485</v>
      </c>
      <c r="E99" s="35">
        <v>10309</v>
      </c>
      <c r="G99" s="30">
        <f t="shared" si="6"/>
        <v>17.892928714572001</v>
      </c>
      <c r="H99" s="30">
        <f t="shared" si="7"/>
        <v>14.314342971657601</v>
      </c>
      <c r="I99" s="30">
        <f t="shared" si="8"/>
        <v>15.74577726882336</v>
      </c>
    </row>
    <row r="100" spans="1:9" x14ac:dyDescent="0.45">
      <c r="A100">
        <f t="shared" si="9"/>
        <v>2.1946905628508695</v>
      </c>
      <c r="B100" s="33">
        <v>289</v>
      </c>
      <c r="C100" s="35">
        <v>10517</v>
      </c>
      <c r="D100" s="35">
        <v>10487</v>
      </c>
      <c r="E100" s="35">
        <v>10311</v>
      </c>
      <c r="G100" s="30">
        <f t="shared" si="6"/>
        <v>19.324363011737763</v>
      </c>
      <c r="H100" s="30">
        <f t="shared" si="7"/>
        <v>15.74577726882336</v>
      </c>
      <c r="I100" s="30">
        <f t="shared" si="8"/>
        <v>17.177211565989122</v>
      </c>
    </row>
    <row r="101" spans="1:9" x14ac:dyDescent="0.45">
      <c r="A101">
        <f t="shared" si="9"/>
        <v>2.3237900077244502</v>
      </c>
      <c r="B101" s="33">
        <v>324</v>
      </c>
      <c r="C101" s="35">
        <v>10518</v>
      </c>
      <c r="D101" s="35">
        <v>10487</v>
      </c>
      <c r="E101" s="35">
        <v>10312</v>
      </c>
      <c r="G101" s="30">
        <f t="shared" si="6"/>
        <v>20.040080160320642</v>
      </c>
      <c r="H101" s="30">
        <f t="shared" si="7"/>
        <v>15.74577726882336</v>
      </c>
      <c r="I101" s="30">
        <f t="shared" si="8"/>
        <v>17.892928714572001</v>
      </c>
    </row>
    <row r="102" spans="1:9" x14ac:dyDescent="0.45">
      <c r="A102">
        <f t="shared" si="9"/>
        <v>4.905778905196061</v>
      </c>
      <c r="B102" s="33">
        <v>1444</v>
      </c>
      <c r="C102" s="35">
        <v>10545</v>
      </c>
      <c r="D102" s="35">
        <v>10506</v>
      </c>
      <c r="E102" s="35">
        <v>10338</v>
      </c>
      <c r="G102" s="30">
        <f t="shared" si="6"/>
        <v>39.364443172058401</v>
      </c>
      <c r="H102" s="30">
        <f t="shared" si="7"/>
        <v>29.344403091898084</v>
      </c>
      <c r="I102" s="30">
        <f t="shared" si="8"/>
        <v>36.501574577726885</v>
      </c>
    </row>
    <row r="103" spans="1:9" x14ac:dyDescent="0.45">
      <c r="B103" s="1"/>
      <c r="F103" s="4" t="s">
        <v>3</v>
      </c>
      <c r="G103" s="30">
        <f>SLOPE(G86:G102,$A$62:$A$78)</f>
        <v>7.9750601994505903</v>
      </c>
      <c r="H103" s="30">
        <f>SLOPE(H86:H102,$A$62:$A$78)</f>
        <v>6.0297088704455355</v>
      </c>
      <c r="I103" s="30">
        <f>SLOPE(I86:I102,$A$62:$A$78)</f>
        <v>7.47221768963424</v>
      </c>
    </row>
    <row r="104" spans="1:9" x14ac:dyDescent="0.45">
      <c r="B104" s="15" t="s">
        <v>38</v>
      </c>
      <c r="F104" s="4"/>
    </row>
    <row r="105" spans="1:9" x14ac:dyDescent="0.45">
      <c r="A105" s="7"/>
      <c r="C105" s="54" t="s">
        <v>30</v>
      </c>
      <c r="D105" s="54"/>
      <c r="E105" s="54"/>
      <c r="G105" s="55" t="s">
        <v>1</v>
      </c>
      <c r="H105" s="55"/>
      <c r="I105" s="55"/>
    </row>
    <row r="106" spans="1:9" x14ac:dyDescent="0.45">
      <c r="B106" s="33" t="s">
        <v>2</v>
      </c>
      <c r="C106" s="34" t="s">
        <v>35</v>
      </c>
      <c r="D106" s="34" t="s">
        <v>36</v>
      </c>
      <c r="E106" s="34" t="s">
        <v>37</v>
      </c>
      <c r="G106" s="42" t="s">
        <v>35</v>
      </c>
      <c r="H106" s="40" t="s">
        <v>36</v>
      </c>
      <c r="I106" s="41" t="s">
        <v>37</v>
      </c>
    </row>
    <row r="107" spans="1:9" x14ac:dyDescent="0.45">
      <c r="A107">
        <f>SQRT(B107/60)</f>
        <v>0</v>
      </c>
      <c r="B107" s="33">
        <v>0</v>
      </c>
      <c r="C107" s="35">
        <v>10288</v>
      </c>
      <c r="D107" s="35">
        <v>10280</v>
      </c>
      <c r="E107" s="35">
        <v>10364</v>
      </c>
      <c r="G107" s="30">
        <f t="shared" ref="G107:G123" si="10">(C107-C$107)/(0.000998*$B$33)</f>
        <v>0</v>
      </c>
      <c r="H107" s="30">
        <f t="shared" ref="H107:H123" si="11">(D107-D$107)/(0.000998*$B$33)</f>
        <v>0</v>
      </c>
      <c r="I107" s="30">
        <f t="shared" ref="I107:I123" si="12">(E107-E$107)/(0.000998*$B$33)</f>
        <v>0</v>
      </c>
    </row>
    <row r="108" spans="1:9" x14ac:dyDescent="0.45">
      <c r="A108">
        <f t="shared" ref="A108:A123" si="13">SQRT(B108/60)</f>
        <v>0.12909944487358055</v>
      </c>
      <c r="B108" s="33">
        <v>1</v>
      </c>
      <c r="C108" s="35">
        <v>10290</v>
      </c>
      <c r="D108" s="35">
        <v>10282</v>
      </c>
      <c r="E108" s="35">
        <v>10366</v>
      </c>
      <c r="G108" s="30">
        <f t="shared" si="10"/>
        <v>1.4314342971657601</v>
      </c>
      <c r="H108" s="30">
        <f t="shared" si="11"/>
        <v>1.4314342971657601</v>
      </c>
      <c r="I108" s="30">
        <f t="shared" si="12"/>
        <v>1.4314342971657601</v>
      </c>
    </row>
    <row r="109" spans="1:9" x14ac:dyDescent="0.45">
      <c r="A109">
        <f t="shared" si="13"/>
        <v>0.5163977794943222</v>
      </c>
      <c r="B109" s="33">
        <v>16</v>
      </c>
      <c r="C109" s="35">
        <v>10293</v>
      </c>
      <c r="D109" s="35">
        <v>10285</v>
      </c>
      <c r="E109" s="35">
        <v>10368</v>
      </c>
      <c r="G109" s="30">
        <f t="shared" si="10"/>
        <v>3.5785857429144001</v>
      </c>
      <c r="H109" s="30">
        <f t="shared" si="11"/>
        <v>3.5785857429144001</v>
      </c>
      <c r="I109" s="30">
        <f t="shared" si="12"/>
        <v>2.8628685943315202</v>
      </c>
    </row>
    <row r="110" spans="1:9" x14ac:dyDescent="0.45">
      <c r="A110">
        <f t="shared" si="13"/>
        <v>0.7745966692414834</v>
      </c>
      <c r="B110" s="33">
        <v>36</v>
      </c>
      <c r="C110" s="35">
        <v>10296</v>
      </c>
      <c r="D110" s="35">
        <v>10289</v>
      </c>
      <c r="E110" s="35">
        <v>10372</v>
      </c>
      <c r="G110" s="30">
        <f t="shared" si="10"/>
        <v>5.7257371886630404</v>
      </c>
      <c r="H110" s="30">
        <f t="shared" si="11"/>
        <v>6.4414543372459203</v>
      </c>
      <c r="I110" s="30">
        <f t="shared" si="12"/>
        <v>5.7257371886630404</v>
      </c>
    </row>
    <row r="111" spans="1:9" x14ac:dyDescent="0.45">
      <c r="A111">
        <f t="shared" si="13"/>
        <v>0.9036961141150639</v>
      </c>
      <c r="B111" s="33">
        <v>49</v>
      </c>
      <c r="C111" s="35">
        <v>10298</v>
      </c>
      <c r="D111" s="35">
        <v>10291</v>
      </c>
      <c r="E111" s="35">
        <v>10374</v>
      </c>
      <c r="G111" s="30">
        <f t="shared" si="10"/>
        <v>7.1571714858288003</v>
      </c>
      <c r="H111" s="30">
        <f t="shared" si="11"/>
        <v>7.8728886344116802</v>
      </c>
      <c r="I111" s="30">
        <f t="shared" si="12"/>
        <v>7.1571714858288003</v>
      </c>
    </row>
    <row r="112" spans="1:9" x14ac:dyDescent="0.45">
      <c r="A112">
        <f t="shared" si="13"/>
        <v>1.0327955589886444</v>
      </c>
      <c r="B112" s="33">
        <v>64</v>
      </c>
      <c r="C112" s="35">
        <v>10299</v>
      </c>
      <c r="D112" s="35">
        <v>10292</v>
      </c>
      <c r="E112" s="35">
        <v>10375</v>
      </c>
      <c r="G112" s="30">
        <f t="shared" si="10"/>
        <v>7.8728886344116802</v>
      </c>
      <c r="H112" s="30">
        <f t="shared" si="11"/>
        <v>8.588605782994561</v>
      </c>
      <c r="I112" s="30">
        <f t="shared" si="12"/>
        <v>7.8728886344116802</v>
      </c>
    </row>
    <row r="113" spans="1:9" x14ac:dyDescent="0.45">
      <c r="A113">
        <f t="shared" si="13"/>
        <v>1.1618950038622251</v>
      </c>
      <c r="B113" s="33">
        <v>81</v>
      </c>
      <c r="C113" s="35">
        <v>10300</v>
      </c>
      <c r="D113" s="35">
        <v>10294</v>
      </c>
      <c r="E113" s="35">
        <v>10377</v>
      </c>
      <c r="G113" s="30">
        <f t="shared" si="10"/>
        <v>8.588605782994561</v>
      </c>
      <c r="H113" s="30">
        <f t="shared" si="11"/>
        <v>10.020040080160321</v>
      </c>
      <c r="I113" s="30">
        <f t="shared" si="12"/>
        <v>9.3043229315774401</v>
      </c>
    </row>
    <row r="114" spans="1:9" x14ac:dyDescent="0.45">
      <c r="A114">
        <f t="shared" si="13"/>
        <v>1.2909944487358056</v>
      </c>
      <c r="B114" s="33">
        <v>100</v>
      </c>
      <c r="C114" s="35">
        <v>10302</v>
      </c>
      <c r="D114" s="35">
        <v>10296</v>
      </c>
      <c r="E114" s="35">
        <v>10378</v>
      </c>
      <c r="G114" s="30">
        <f t="shared" si="10"/>
        <v>10.020040080160321</v>
      </c>
      <c r="H114" s="30">
        <f t="shared" si="11"/>
        <v>11.451474377326081</v>
      </c>
      <c r="I114" s="30">
        <f t="shared" si="12"/>
        <v>10.020040080160321</v>
      </c>
    </row>
    <row r="115" spans="1:9" x14ac:dyDescent="0.45">
      <c r="A115">
        <f t="shared" si="13"/>
        <v>1.4200938936093861</v>
      </c>
      <c r="B115" s="33">
        <v>121</v>
      </c>
      <c r="C115" s="35">
        <v>10303</v>
      </c>
      <c r="D115" s="35">
        <v>10297</v>
      </c>
      <c r="E115" s="35">
        <v>10380</v>
      </c>
      <c r="G115" s="30">
        <f t="shared" si="10"/>
        <v>10.7357572287432</v>
      </c>
      <c r="H115" s="30">
        <f t="shared" si="11"/>
        <v>12.167191525908962</v>
      </c>
      <c r="I115" s="30">
        <f t="shared" si="12"/>
        <v>11.451474377326081</v>
      </c>
    </row>
    <row r="116" spans="1:9" x14ac:dyDescent="0.45">
      <c r="A116">
        <f t="shared" si="13"/>
        <v>1.5491933384829668</v>
      </c>
      <c r="B116" s="33">
        <v>144</v>
      </c>
      <c r="C116" s="35">
        <v>10305</v>
      </c>
      <c r="D116" s="35">
        <v>10299</v>
      </c>
      <c r="E116" s="35">
        <v>10381</v>
      </c>
      <c r="G116" s="30">
        <f t="shared" si="10"/>
        <v>12.167191525908962</v>
      </c>
      <c r="H116" s="30">
        <f t="shared" si="11"/>
        <v>13.598625823074721</v>
      </c>
      <c r="I116" s="30">
        <f t="shared" si="12"/>
        <v>12.167191525908962</v>
      </c>
    </row>
    <row r="117" spans="1:9" x14ac:dyDescent="0.45">
      <c r="A117">
        <f t="shared" si="13"/>
        <v>1.6782927833565473</v>
      </c>
      <c r="B117" s="33">
        <v>169</v>
      </c>
      <c r="C117" s="35">
        <v>10306</v>
      </c>
      <c r="D117" s="35">
        <v>10300</v>
      </c>
      <c r="E117" s="35">
        <v>10383</v>
      </c>
      <c r="G117" s="30">
        <f t="shared" si="10"/>
        <v>12.882908674491841</v>
      </c>
      <c r="H117" s="30">
        <f t="shared" si="11"/>
        <v>14.314342971657601</v>
      </c>
      <c r="I117" s="30">
        <f t="shared" si="12"/>
        <v>13.598625823074721</v>
      </c>
    </row>
    <row r="118" spans="1:9" x14ac:dyDescent="0.45">
      <c r="A118">
        <f t="shared" si="13"/>
        <v>1.8073922282301278</v>
      </c>
      <c r="B118" s="33">
        <v>196</v>
      </c>
      <c r="C118" s="35">
        <v>10307</v>
      </c>
      <c r="D118" s="35">
        <v>10301</v>
      </c>
      <c r="E118" s="35">
        <v>10384</v>
      </c>
      <c r="G118" s="30">
        <f t="shared" si="10"/>
        <v>13.598625823074721</v>
      </c>
      <c r="H118" s="30">
        <f t="shared" si="11"/>
        <v>15.030060120240481</v>
      </c>
      <c r="I118" s="30">
        <f t="shared" si="12"/>
        <v>14.314342971657601</v>
      </c>
    </row>
    <row r="119" spans="1:9" x14ac:dyDescent="0.45">
      <c r="A119">
        <f t="shared" si="13"/>
        <v>1.9364916731037085</v>
      </c>
      <c r="B119" s="33">
        <v>225</v>
      </c>
      <c r="C119" s="35">
        <v>10308</v>
      </c>
      <c r="D119" s="35">
        <v>10303</v>
      </c>
      <c r="E119" s="35">
        <v>10385</v>
      </c>
      <c r="G119" s="30">
        <f t="shared" si="10"/>
        <v>14.314342971657601</v>
      </c>
      <c r="H119" s="30">
        <f t="shared" si="11"/>
        <v>16.461494417406239</v>
      </c>
      <c r="I119" s="30">
        <f t="shared" si="12"/>
        <v>15.030060120240481</v>
      </c>
    </row>
    <row r="120" spans="1:9" x14ac:dyDescent="0.45">
      <c r="A120">
        <f t="shared" si="13"/>
        <v>2.0655911179772888</v>
      </c>
      <c r="B120" s="33">
        <v>256</v>
      </c>
      <c r="C120" s="35">
        <v>10309</v>
      </c>
      <c r="D120" s="35">
        <v>10304</v>
      </c>
      <c r="E120" s="35">
        <v>10386</v>
      </c>
      <c r="G120" s="30">
        <f t="shared" si="10"/>
        <v>15.030060120240481</v>
      </c>
      <c r="H120" s="30">
        <f t="shared" si="11"/>
        <v>17.177211565989122</v>
      </c>
      <c r="I120" s="30">
        <f t="shared" si="12"/>
        <v>15.74577726882336</v>
      </c>
    </row>
    <row r="121" spans="1:9" x14ac:dyDescent="0.45">
      <c r="A121">
        <f t="shared" si="13"/>
        <v>2.1946905628508695</v>
      </c>
      <c r="B121" s="33">
        <v>289</v>
      </c>
      <c r="C121" s="35">
        <v>10311</v>
      </c>
      <c r="D121" s="35">
        <v>10306</v>
      </c>
      <c r="E121" s="35">
        <v>10388</v>
      </c>
      <c r="G121" s="30">
        <f t="shared" si="10"/>
        <v>16.461494417406239</v>
      </c>
      <c r="H121" s="30">
        <f t="shared" si="11"/>
        <v>18.60864586315488</v>
      </c>
      <c r="I121" s="30">
        <f t="shared" si="12"/>
        <v>17.177211565989122</v>
      </c>
    </row>
    <row r="122" spans="1:9" x14ac:dyDescent="0.45">
      <c r="A122">
        <f t="shared" si="13"/>
        <v>2.3237900077244502</v>
      </c>
      <c r="B122" s="33">
        <v>324</v>
      </c>
      <c r="C122" s="35">
        <v>10312</v>
      </c>
      <c r="D122" s="35">
        <v>10307</v>
      </c>
      <c r="E122" s="35">
        <v>10389</v>
      </c>
      <c r="G122" s="30">
        <f t="shared" si="10"/>
        <v>17.177211565989122</v>
      </c>
      <c r="H122" s="30">
        <f t="shared" si="11"/>
        <v>19.324363011737763</v>
      </c>
      <c r="I122" s="30">
        <f t="shared" si="12"/>
        <v>17.892928714572001</v>
      </c>
    </row>
    <row r="123" spans="1:9" x14ac:dyDescent="0.45">
      <c r="A123">
        <f t="shared" si="13"/>
        <v>4.905778905196061</v>
      </c>
      <c r="B123" s="33">
        <v>1444</v>
      </c>
      <c r="C123" s="35">
        <v>10337</v>
      </c>
      <c r="D123" s="35">
        <v>10334</v>
      </c>
      <c r="E123" s="35">
        <v>10414</v>
      </c>
      <c r="G123" s="30">
        <f t="shared" si="10"/>
        <v>35.07014028056112</v>
      </c>
      <c r="H123" s="30">
        <f t="shared" si="11"/>
        <v>38.648726023475525</v>
      </c>
      <c r="I123" s="30">
        <f t="shared" si="12"/>
        <v>35.785857429144002</v>
      </c>
    </row>
    <row r="124" spans="1:9" x14ac:dyDescent="0.45">
      <c r="B124" s="1"/>
      <c r="F124" s="4" t="s">
        <v>3</v>
      </c>
      <c r="G124" s="30">
        <f>SLOPE(G107:G123,$A$62:$A$78)</f>
        <v>7.1492761652773469</v>
      </c>
      <c r="H124" s="30">
        <f>SLOPE(H107:H123,$A$62:$A$78)</f>
        <v>7.9555296643319053</v>
      </c>
      <c r="I124" s="30">
        <f>SLOPE(I107:I123,$A$62:$A$78)</f>
        <v>7.3987718744695963</v>
      </c>
    </row>
    <row r="125" spans="1:9" x14ac:dyDescent="0.45">
      <c r="B125" s="1"/>
      <c r="G125" s="14" t="s">
        <v>12</v>
      </c>
      <c r="H125" s="15">
        <f>AVERAGE(G103:I103,G124:I124)</f>
        <v>7.3300940772682024</v>
      </c>
    </row>
    <row r="126" spans="1:9" x14ac:dyDescent="0.45">
      <c r="B126" s="1"/>
      <c r="G126" s="14" t="s">
        <v>13</v>
      </c>
      <c r="H126" s="15">
        <f>_xlfn.STDEV.S(G103:I103,G124:I124)</f>
        <v>0.71494944391461368</v>
      </c>
    </row>
    <row r="127" spans="1:9" x14ac:dyDescent="0.45">
      <c r="B127" s="1"/>
    </row>
    <row r="128" spans="1:9" x14ac:dyDescent="0.45">
      <c r="B128" s="1"/>
    </row>
    <row r="129" spans="2:6" x14ac:dyDescent="0.45">
      <c r="B129" s="1"/>
    </row>
    <row r="130" spans="2:6" x14ac:dyDescent="0.45">
      <c r="B130" s="1"/>
    </row>
    <row r="131" spans="2:6" x14ac:dyDescent="0.45">
      <c r="B131" s="1"/>
    </row>
    <row r="132" spans="2:6" x14ac:dyDescent="0.45">
      <c r="B132" s="1"/>
    </row>
    <row r="133" spans="2:6" x14ac:dyDescent="0.45">
      <c r="B133" s="1"/>
    </row>
    <row r="134" spans="2:6" x14ac:dyDescent="0.45">
      <c r="B134" s="1"/>
    </row>
    <row r="135" spans="2:6" x14ac:dyDescent="0.45">
      <c r="B135" s="1"/>
    </row>
    <row r="136" spans="2:6" x14ac:dyDescent="0.45">
      <c r="B136" s="1"/>
    </row>
    <row r="137" spans="2:6" x14ac:dyDescent="0.45">
      <c r="B137" s="1"/>
    </row>
    <row r="138" spans="2:6" x14ac:dyDescent="0.45">
      <c r="B138" s="1"/>
    </row>
    <row r="139" spans="2:6" x14ac:dyDescent="0.45">
      <c r="B139" s="1"/>
    </row>
    <row r="140" spans="2:6" x14ac:dyDescent="0.45">
      <c r="B140" s="1"/>
    </row>
    <row r="141" spans="2:6" x14ac:dyDescent="0.45">
      <c r="B141" s="1"/>
    </row>
    <row r="142" spans="2:6" x14ac:dyDescent="0.45">
      <c r="B142" s="4"/>
      <c r="F142" s="4"/>
    </row>
    <row r="143" spans="2:6" s="5" customFormat="1" x14ac:dyDescent="0.45">
      <c r="B143" s="6"/>
    </row>
    <row r="144" spans="2:6" x14ac:dyDescent="0.45">
      <c r="B144" s="1"/>
      <c r="C144" s="1"/>
      <c r="F144" s="1"/>
    </row>
    <row r="145" spans="2:8" x14ac:dyDescent="0.45">
      <c r="B145" s="1"/>
      <c r="H145" s="2"/>
    </row>
    <row r="146" spans="2:8" x14ac:dyDescent="0.45">
      <c r="B146" s="1"/>
    </row>
    <row r="147" spans="2:8" x14ac:dyDescent="0.45">
      <c r="B147" s="1"/>
    </row>
    <row r="148" spans="2:8" x14ac:dyDescent="0.45">
      <c r="B148" s="1"/>
    </row>
    <row r="149" spans="2:8" x14ac:dyDescent="0.45">
      <c r="B149" s="1"/>
    </row>
    <row r="150" spans="2:8" x14ac:dyDescent="0.45">
      <c r="B150" s="1"/>
    </row>
    <row r="151" spans="2:8" x14ac:dyDescent="0.45">
      <c r="B151" s="1"/>
    </row>
    <row r="152" spans="2:8" x14ac:dyDescent="0.45">
      <c r="B152" s="1"/>
    </row>
    <row r="153" spans="2:8" x14ac:dyDescent="0.45">
      <c r="B153" s="1"/>
    </row>
    <row r="154" spans="2:8" x14ac:dyDescent="0.45">
      <c r="B154" s="1"/>
    </row>
    <row r="155" spans="2:8" x14ac:dyDescent="0.45">
      <c r="B155" s="1"/>
    </row>
    <row r="156" spans="2:8" x14ac:dyDescent="0.45">
      <c r="B156" s="1"/>
    </row>
    <row r="157" spans="2:8" x14ac:dyDescent="0.45">
      <c r="B157" s="1"/>
    </row>
    <row r="158" spans="2:8" x14ac:dyDescent="0.45">
      <c r="B158" s="1"/>
    </row>
    <row r="159" spans="2:8" x14ac:dyDescent="0.45">
      <c r="B159" s="1"/>
    </row>
    <row r="160" spans="2:8" x14ac:dyDescent="0.45">
      <c r="B160" s="1"/>
    </row>
    <row r="161" spans="2:8" x14ac:dyDescent="0.45">
      <c r="B161" s="1"/>
    </row>
    <row r="162" spans="2:8" x14ac:dyDescent="0.45">
      <c r="B162" s="1"/>
    </row>
    <row r="163" spans="2:8" x14ac:dyDescent="0.45">
      <c r="B163" s="4"/>
      <c r="F163" s="4"/>
    </row>
    <row r="164" spans="2:8" x14ac:dyDescent="0.45">
      <c r="B164" s="1"/>
      <c r="C164" s="1"/>
      <c r="F164" s="1"/>
    </row>
    <row r="165" spans="2:8" x14ac:dyDescent="0.45">
      <c r="B165" s="1"/>
      <c r="H165" s="2"/>
    </row>
    <row r="166" spans="2:8" x14ac:dyDescent="0.45">
      <c r="B166" s="1"/>
    </row>
    <row r="167" spans="2:8" x14ac:dyDescent="0.45">
      <c r="B167" s="1"/>
    </row>
    <row r="168" spans="2:8" x14ac:dyDescent="0.45">
      <c r="B168" s="1"/>
    </row>
    <row r="169" spans="2:8" x14ac:dyDescent="0.45">
      <c r="B169" s="1"/>
    </row>
    <row r="170" spans="2:8" x14ac:dyDescent="0.45">
      <c r="B170" s="1"/>
    </row>
    <row r="171" spans="2:8" x14ac:dyDescent="0.45">
      <c r="B171" s="1"/>
    </row>
    <row r="172" spans="2:8" x14ac:dyDescent="0.45">
      <c r="B172" s="1"/>
    </row>
    <row r="173" spans="2:8" x14ac:dyDescent="0.45">
      <c r="B173" s="1"/>
    </row>
    <row r="174" spans="2:8" x14ac:dyDescent="0.45">
      <c r="B174" s="1"/>
    </row>
    <row r="175" spans="2:8" x14ac:dyDescent="0.45">
      <c r="B175" s="1"/>
    </row>
    <row r="176" spans="2:8" x14ac:dyDescent="0.45">
      <c r="B176" s="1"/>
    </row>
    <row r="177" spans="2:6" x14ac:dyDescent="0.45">
      <c r="B177" s="1"/>
    </row>
    <row r="178" spans="2:6" x14ac:dyDescent="0.45">
      <c r="B178" s="1"/>
    </row>
    <row r="179" spans="2:6" x14ac:dyDescent="0.45">
      <c r="B179" s="1"/>
    </row>
    <row r="180" spans="2:6" x14ac:dyDescent="0.45">
      <c r="B180" s="1"/>
    </row>
    <row r="181" spans="2:6" x14ac:dyDescent="0.45">
      <c r="B181" s="1"/>
    </row>
    <row r="182" spans="2:6" x14ac:dyDescent="0.45">
      <c r="B182" s="1"/>
    </row>
    <row r="183" spans="2:6" x14ac:dyDescent="0.45">
      <c r="F183" s="4"/>
    </row>
    <row r="184" spans="2:6" x14ac:dyDescent="0.45">
      <c r="B184" s="1"/>
    </row>
    <row r="185" spans="2:6" x14ac:dyDescent="0.45">
      <c r="B185" s="1"/>
    </row>
    <row r="186" spans="2:6" x14ac:dyDescent="0.45">
      <c r="B186" s="1"/>
    </row>
    <row r="187" spans="2:6" x14ac:dyDescent="0.45">
      <c r="B187" s="1"/>
    </row>
    <row r="188" spans="2:6" x14ac:dyDescent="0.45">
      <c r="B188" s="1"/>
    </row>
    <row r="189" spans="2:6" x14ac:dyDescent="0.45">
      <c r="B189" s="1"/>
    </row>
    <row r="190" spans="2:6" x14ac:dyDescent="0.45">
      <c r="B190" s="1"/>
    </row>
    <row r="191" spans="2:6" x14ac:dyDescent="0.45">
      <c r="B191" s="1"/>
    </row>
    <row r="192" spans="2:6" x14ac:dyDescent="0.45">
      <c r="B192" s="1"/>
    </row>
    <row r="193" spans="2:2" x14ac:dyDescent="0.45">
      <c r="B193" s="1"/>
    </row>
    <row r="194" spans="2:2" x14ac:dyDescent="0.45">
      <c r="B194" s="1"/>
    </row>
    <row r="195" spans="2:2" x14ac:dyDescent="0.45">
      <c r="B195" s="1"/>
    </row>
    <row r="196" spans="2:2" x14ac:dyDescent="0.45">
      <c r="B196" s="1"/>
    </row>
    <row r="197" spans="2:2" x14ac:dyDescent="0.45">
      <c r="B197" s="1"/>
    </row>
    <row r="198" spans="2:2" x14ac:dyDescent="0.45">
      <c r="B198" s="1"/>
    </row>
    <row r="199" spans="2:2" x14ac:dyDescent="0.45">
      <c r="B199" s="1"/>
    </row>
    <row r="200" spans="2:2" x14ac:dyDescent="0.45">
      <c r="B200" s="1"/>
    </row>
    <row r="201" spans="2:2" x14ac:dyDescent="0.45">
      <c r="B201" s="1"/>
    </row>
    <row r="202" spans="2:2" x14ac:dyDescent="0.45">
      <c r="B202" s="1"/>
    </row>
    <row r="203" spans="2:2" x14ac:dyDescent="0.45">
      <c r="B203" s="1"/>
    </row>
    <row r="204" spans="2:2" x14ac:dyDescent="0.45">
      <c r="B204" s="1"/>
    </row>
    <row r="205" spans="2:2" x14ac:dyDescent="0.45">
      <c r="B205" s="1"/>
    </row>
    <row r="206" spans="2:2" x14ac:dyDescent="0.45">
      <c r="B206" s="1"/>
    </row>
    <row r="207" spans="2:2" x14ac:dyDescent="0.45">
      <c r="B207" s="1"/>
    </row>
    <row r="208" spans="2:2" x14ac:dyDescent="0.45">
      <c r="B208" s="1"/>
    </row>
    <row r="209" spans="2:2" x14ac:dyDescent="0.45">
      <c r="B209" s="1"/>
    </row>
    <row r="210" spans="2:2" x14ac:dyDescent="0.45">
      <c r="B210" s="1"/>
    </row>
    <row r="211" spans="2:2" x14ac:dyDescent="0.45">
      <c r="B211" s="1"/>
    </row>
    <row r="212" spans="2:2" x14ac:dyDescent="0.45">
      <c r="B212" s="1"/>
    </row>
    <row r="213" spans="2:2" x14ac:dyDescent="0.45">
      <c r="B213" s="1"/>
    </row>
    <row r="214" spans="2:2" x14ac:dyDescent="0.45">
      <c r="B214" s="1"/>
    </row>
    <row r="215" spans="2:2" x14ac:dyDescent="0.45">
      <c r="B215" s="1"/>
    </row>
    <row r="216" spans="2:2" x14ac:dyDescent="0.45">
      <c r="B216" s="1"/>
    </row>
    <row r="217" spans="2:2" x14ac:dyDescent="0.45">
      <c r="B217" s="1"/>
    </row>
    <row r="218" spans="2:2" x14ac:dyDescent="0.45">
      <c r="B218" s="1"/>
    </row>
    <row r="219" spans="2:2" x14ac:dyDescent="0.45">
      <c r="B219" s="1"/>
    </row>
    <row r="220" spans="2:2" x14ac:dyDescent="0.45">
      <c r="B220" s="1"/>
    </row>
    <row r="221" spans="2:2" x14ac:dyDescent="0.45">
      <c r="B221" s="1"/>
    </row>
    <row r="222" spans="2:2" x14ac:dyDescent="0.45">
      <c r="B222" s="1"/>
    </row>
    <row r="223" spans="2:2" x14ac:dyDescent="0.45">
      <c r="B223" s="1"/>
    </row>
    <row r="224" spans="2:2" x14ac:dyDescent="0.45">
      <c r="B224" s="1"/>
    </row>
    <row r="225" spans="2:2" x14ac:dyDescent="0.45">
      <c r="B225" s="1"/>
    </row>
    <row r="226" spans="2:2" x14ac:dyDescent="0.45">
      <c r="B226" s="1"/>
    </row>
    <row r="227" spans="2:2" x14ac:dyDescent="0.45">
      <c r="B227" s="1"/>
    </row>
    <row r="228" spans="2:2" x14ac:dyDescent="0.45">
      <c r="B228" s="1"/>
    </row>
    <row r="229" spans="2:2" x14ac:dyDescent="0.45">
      <c r="B229" s="1"/>
    </row>
    <row r="230" spans="2:2" x14ac:dyDescent="0.45">
      <c r="B230" s="1"/>
    </row>
    <row r="231" spans="2:2" x14ac:dyDescent="0.45">
      <c r="B231" s="1"/>
    </row>
    <row r="232" spans="2:2" x14ac:dyDescent="0.45">
      <c r="B232" s="1"/>
    </row>
    <row r="233" spans="2:2" x14ac:dyDescent="0.45">
      <c r="B233" s="1"/>
    </row>
    <row r="234" spans="2:2" x14ac:dyDescent="0.45">
      <c r="B234" s="1"/>
    </row>
    <row r="235" spans="2:2" x14ac:dyDescent="0.45">
      <c r="B235" s="1"/>
    </row>
    <row r="236" spans="2:2" x14ac:dyDescent="0.45">
      <c r="B236" s="1"/>
    </row>
    <row r="237" spans="2:2" x14ac:dyDescent="0.45">
      <c r="B237" s="1"/>
    </row>
    <row r="238" spans="2:2" x14ac:dyDescent="0.45">
      <c r="B238" s="1"/>
    </row>
    <row r="239" spans="2:2" x14ac:dyDescent="0.45">
      <c r="B239" s="1"/>
    </row>
    <row r="240" spans="2:2" x14ac:dyDescent="0.45">
      <c r="B240" s="1"/>
    </row>
    <row r="241" spans="2:2" x14ac:dyDescent="0.45">
      <c r="B241" s="1"/>
    </row>
    <row r="242" spans="2:2" x14ac:dyDescent="0.45">
      <c r="B242" s="1"/>
    </row>
    <row r="243" spans="2:2" x14ac:dyDescent="0.45">
      <c r="B243" s="1"/>
    </row>
    <row r="244" spans="2:2" x14ac:dyDescent="0.45">
      <c r="B244" s="1"/>
    </row>
    <row r="245" spans="2:2" x14ac:dyDescent="0.45">
      <c r="B245" s="1"/>
    </row>
    <row r="246" spans="2:2" x14ac:dyDescent="0.45">
      <c r="B246" s="1"/>
    </row>
    <row r="247" spans="2:2" x14ac:dyDescent="0.45">
      <c r="B247" s="1"/>
    </row>
    <row r="248" spans="2:2" x14ac:dyDescent="0.45">
      <c r="B248" s="1"/>
    </row>
    <row r="249" spans="2:2" x14ac:dyDescent="0.45">
      <c r="B249" s="1"/>
    </row>
    <row r="250" spans="2:2" x14ac:dyDescent="0.45">
      <c r="B250" s="1"/>
    </row>
    <row r="251" spans="2:2" x14ac:dyDescent="0.45">
      <c r="B251" s="1"/>
    </row>
    <row r="252" spans="2:2" x14ac:dyDescent="0.45">
      <c r="B252" s="1"/>
    </row>
    <row r="253" spans="2:2" x14ac:dyDescent="0.45">
      <c r="B253" s="1"/>
    </row>
    <row r="254" spans="2:2" x14ac:dyDescent="0.45">
      <c r="B254" s="1"/>
    </row>
    <row r="255" spans="2:2" x14ac:dyDescent="0.45">
      <c r="B255" s="1"/>
    </row>
    <row r="256" spans="2:2" x14ac:dyDescent="0.45">
      <c r="B256" s="1"/>
    </row>
    <row r="257" spans="2:2" x14ac:dyDescent="0.45">
      <c r="B257" s="1"/>
    </row>
    <row r="258" spans="2:2" x14ac:dyDescent="0.45">
      <c r="B258" s="1"/>
    </row>
    <row r="260" spans="2:2" x14ac:dyDescent="0.45">
      <c r="B260" s="1"/>
    </row>
    <row r="261" spans="2:2" x14ac:dyDescent="0.45">
      <c r="B261" s="1"/>
    </row>
    <row r="262" spans="2:2" x14ac:dyDescent="0.45">
      <c r="B262" s="1"/>
    </row>
    <row r="263" spans="2:2" x14ac:dyDescent="0.45">
      <c r="B263" s="1"/>
    </row>
    <row r="264" spans="2:2" x14ac:dyDescent="0.45">
      <c r="B264" s="1"/>
    </row>
    <row r="265" spans="2:2" x14ac:dyDescent="0.45">
      <c r="B265" s="1"/>
    </row>
    <row r="266" spans="2:2" x14ac:dyDescent="0.45">
      <c r="B266" s="1"/>
    </row>
    <row r="267" spans="2:2" x14ac:dyDescent="0.45">
      <c r="B267" s="1"/>
    </row>
    <row r="268" spans="2:2" x14ac:dyDescent="0.45">
      <c r="B268" s="1"/>
    </row>
    <row r="269" spans="2:2" x14ac:dyDescent="0.45">
      <c r="B269" s="1"/>
    </row>
    <row r="270" spans="2:2" x14ac:dyDescent="0.45">
      <c r="B270" s="1"/>
    </row>
    <row r="271" spans="2:2" x14ac:dyDescent="0.45">
      <c r="B271" s="1"/>
    </row>
    <row r="272" spans="2:2" x14ac:dyDescent="0.45">
      <c r="B272" s="1"/>
    </row>
    <row r="273" spans="2:2" x14ac:dyDescent="0.45">
      <c r="B273" s="1"/>
    </row>
    <row r="274" spans="2:2" x14ac:dyDescent="0.45">
      <c r="B274" s="1"/>
    </row>
    <row r="275" spans="2:2" x14ac:dyDescent="0.45">
      <c r="B275" s="1"/>
    </row>
    <row r="276" spans="2:2" x14ac:dyDescent="0.45">
      <c r="B276" s="1"/>
    </row>
    <row r="277" spans="2:2" x14ac:dyDescent="0.45">
      <c r="B277" s="1"/>
    </row>
    <row r="278" spans="2:2" x14ac:dyDescent="0.45">
      <c r="B278" s="1"/>
    </row>
    <row r="279" spans="2:2" x14ac:dyDescent="0.45">
      <c r="B279" s="1"/>
    </row>
    <row r="280" spans="2:2" x14ac:dyDescent="0.45">
      <c r="B280" s="1"/>
    </row>
    <row r="281" spans="2:2" x14ac:dyDescent="0.45">
      <c r="B281" s="1"/>
    </row>
    <row r="282" spans="2:2" x14ac:dyDescent="0.45">
      <c r="B282" s="1"/>
    </row>
    <row r="283" spans="2:2" x14ac:dyDescent="0.45">
      <c r="B283" s="1"/>
    </row>
    <row r="284" spans="2:2" x14ac:dyDescent="0.45">
      <c r="B284" s="1"/>
    </row>
    <row r="285" spans="2:2" x14ac:dyDescent="0.45">
      <c r="B285" s="1"/>
    </row>
  </sheetData>
  <mergeCells count="8">
    <mergeCell ref="C105:E105"/>
    <mergeCell ref="G105:I105"/>
    <mergeCell ref="C36:E36"/>
    <mergeCell ref="G36:I36"/>
    <mergeCell ref="C60:E60"/>
    <mergeCell ref="G60:I60"/>
    <mergeCell ref="C84:E84"/>
    <mergeCell ref="G84:I8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0CD89-599A-44DC-B4C9-DA1A6D7CE00C}">
  <sheetPr>
    <tabColor rgb="FFFFFF00"/>
  </sheetPr>
  <dimension ref="A1:AC285"/>
  <sheetViews>
    <sheetView topLeftCell="A127" zoomScale="70" zoomScaleNormal="70" workbookViewId="0">
      <selection activeCell="D42" sqref="D42"/>
    </sheetView>
  </sheetViews>
  <sheetFormatPr defaultColWidth="8.73046875" defaultRowHeight="14.25" x14ac:dyDescent="0.45"/>
  <cols>
    <col min="1" max="1" width="22.53125" customWidth="1"/>
    <col min="2" max="5" width="20.796875" customWidth="1"/>
    <col min="6" max="6" width="11.19921875" customWidth="1"/>
    <col min="7" max="7" width="22.73046875" customWidth="1"/>
    <col min="8" max="8" width="21" customWidth="1"/>
    <col min="9" max="9" width="16" customWidth="1"/>
  </cols>
  <sheetData>
    <row r="1" spans="1:7" ht="23.25" x14ac:dyDescent="0.7">
      <c r="A1" s="50" t="s">
        <v>32</v>
      </c>
    </row>
    <row r="2" spans="1:7" ht="23.25" x14ac:dyDescent="0.7">
      <c r="A2" s="11" t="s">
        <v>34</v>
      </c>
      <c r="B2" s="11" t="s">
        <v>39</v>
      </c>
    </row>
    <row r="4" spans="1:7" x14ac:dyDescent="0.45">
      <c r="A4" t="s">
        <v>18</v>
      </c>
      <c r="B4" s="19">
        <v>43630</v>
      </c>
    </row>
    <row r="5" spans="1:7" x14ac:dyDescent="0.45">
      <c r="A5" t="s">
        <v>19</v>
      </c>
      <c r="B5" s="20">
        <v>43658</v>
      </c>
    </row>
    <row r="6" spans="1:7" x14ac:dyDescent="0.45">
      <c r="A6" s="36" t="s">
        <v>20</v>
      </c>
      <c r="B6" s="20">
        <v>43795</v>
      </c>
    </row>
    <row r="7" spans="1:7" x14ac:dyDescent="0.45">
      <c r="B7" s="16"/>
    </row>
    <row r="8" spans="1:7" x14ac:dyDescent="0.45">
      <c r="A8" s="8" t="s">
        <v>4</v>
      </c>
      <c r="D8" s="12" t="s">
        <v>16</v>
      </c>
    </row>
    <row r="9" spans="1:7" x14ac:dyDescent="0.45">
      <c r="A9" s="8"/>
      <c r="D9" s="12"/>
    </row>
    <row r="10" spans="1:7" x14ac:dyDescent="0.45">
      <c r="A10" s="8" t="s">
        <v>5</v>
      </c>
      <c r="B10" s="25" t="s">
        <v>14</v>
      </c>
      <c r="D10" s="12" t="s">
        <v>5</v>
      </c>
      <c r="E10" s="25" t="s">
        <v>14</v>
      </c>
      <c r="F10" s="12" t="s">
        <v>35</v>
      </c>
      <c r="G10" s="25" t="s">
        <v>14</v>
      </c>
    </row>
    <row r="11" spans="1:7" x14ac:dyDescent="0.45">
      <c r="A11" s="21" t="s">
        <v>10</v>
      </c>
      <c r="B11" s="22">
        <v>166.6</v>
      </c>
      <c r="D11" s="23" t="s">
        <v>10</v>
      </c>
      <c r="E11" s="24">
        <v>279</v>
      </c>
      <c r="F11" s="23" t="s">
        <v>10</v>
      </c>
      <c r="G11" s="24">
        <v>214</v>
      </c>
    </row>
    <row r="12" spans="1:7" x14ac:dyDescent="0.45">
      <c r="A12" s="21" t="s">
        <v>11</v>
      </c>
      <c r="B12" s="22">
        <v>134</v>
      </c>
      <c r="D12" s="23" t="s">
        <v>11</v>
      </c>
      <c r="E12" s="24">
        <v>182.6</v>
      </c>
      <c r="F12" s="23" t="s">
        <v>11</v>
      </c>
      <c r="G12" s="24">
        <v>226.6</v>
      </c>
    </row>
    <row r="13" spans="1:7" x14ac:dyDescent="0.45">
      <c r="A13" s="21" t="s">
        <v>27</v>
      </c>
      <c r="B13" s="22">
        <v>124.8</v>
      </c>
      <c r="D13" s="23" t="s">
        <v>27</v>
      </c>
      <c r="E13" s="24">
        <v>254.6</v>
      </c>
      <c r="F13" s="23" t="s">
        <v>27</v>
      </c>
      <c r="G13" s="24">
        <v>176.2</v>
      </c>
    </row>
    <row r="14" spans="1:7" x14ac:dyDescent="0.45">
      <c r="A14" s="21" t="s">
        <v>28</v>
      </c>
      <c r="B14" s="22">
        <v>146.80000000000001</v>
      </c>
      <c r="D14" s="23" t="s">
        <v>28</v>
      </c>
      <c r="E14" s="24">
        <v>266</v>
      </c>
      <c r="F14" s="23" t="s">
        <v>28</v>
      </c>
      <c r="G14" s="24">
        <v>207.2</v>
      </c>
    </row>
    <row r="15" spans="1:7" x14ac:dyDescent="0.45">
      <c r="A15" s="8" t="s">
        <v>6</v>
      </c>
      <c r="B15" s="8"/>
      <c r="D15" s="12" t="s">
        <v>6</v>
      </c>
      <c r="E15" s="13"/>
      <c r="F15" s="12" t="s">
        <v>36</v>
      </c>
      <c r="G15" s="13"/>
    </row>
    <row r="16" spans="1:7" x14ac:dyDescent="0.45">
      <c r="A16" s="21" t="s">
        <v>10</v>
      </c>
      <c r="B16" s="22">
        <v>195.2</v>
      </c>
      <c r="D16" s="23" t="s">
        <v>10</v>
      </c>
      <c r="E16" s="24">
        <v>195.2</v>
      </c>
      <c r="F16" s="23" t="s">
        <v>10</v>
      </c>
      <c r="G16" s="24">
        <v>194.6</v>
      </c>
    </row>
    <row r="17" spans="1:7" x14ac:dyDescent="0.45">
      <c r="A17" s="21" t="s">
        <v>11</v>
      </c>
      <c r="B17" s="22">
        <v>189.8</v>
      </c>
      <c r="D17" s="23" t="s">
        <v>11</v>
      </c>
      <c r="E17" s="24">
        <v>142.6</v>
      </c>
      <c r="F17" s="23" t="s">
        <v>11</v>
      </c>
      <c r="G17" s="24">
        <v>190.8</v>
      </c>
    </row>
    <row r="18" spans="1:7" x14ac:dyDescent="0.45">
      <c r="A18" s="21" t="s">
        <v>27</v>
      </c>
      <c r="B18" s="22">
        <v>192.4</v>
      </c>
      <c r="D18" s="23" t="s">
        <v>27</v>
      </c>
      <c r="E18" s="24">
        <v>198.6</v>
      </c>
      <c r="F18" s="23" t="s">
        <v>27</v>
      </c>
      <c r="G18" s="24">
        <v>205.4</v>
      </c>
    </row>
    <row r="19" spans="1:7" x14ac:dyDescent="0.45">
      <c r="A19" s="21" t="s">
        <v>28</v>
      </c>
      <c r="B19" s="22">
        <v>205</v>
      </c>
      <c r="D19" s="23" t="s">
        <v>28</v>
      </c>
      <c r="E19" s="24">
        <v>211.2</v>
      </c>
      <c r="F19" s="23" t="s">
        <v>28</v>
      </c>
      <c r="G19" s="24">
        <v>197.8</v>
      </c>
    </row>
    <row r="20" spans="1:7" x14ac:dyDescent="0.45">
      <c r="A20" s="8" t="s">
        <v>7</v>
      </c>
      <c r="B20" s="8"/>
      <c r="D20" s="12" t="s">
        <v>7</v>
      </c>
      <c r="E20" s="13"/>
      <c r="F20" s="12" t="s">
        <v>37</v>
      </c>
      <c r="G20" s="13"/>
    </row>
    <row r="21" spans="1:7" x14ac:dyDescent="0.45">
      <c r="A21" s="21" t="s">
        <v>10</v>
      </c>
      <c r="B21" s="22">
        <v>183</v>
      </c>
      <c r="D21" s="23" t="s">
        <v>10</v>
      </c>
      <c r="E21" s="24">
        <v>187.4</v>
      </c>
      <c r="F21" s="23" t="s">
        <v>10</v>
      </c>
      <c r="G21" s="24">
        <v>198.8</v>
      </c>
    </row>
    <row r="22" spans="1:7" x14ac:dyDescent="0.45">
      <c r="A22" s="21" t="s">
        <v>11</v>
      </c>
      <c r="B22" s="22">
        <v>206.4</v>
      </c>
      <c r="D22" s="23" t="s">
        <v>11</v>
      </c>
      <c r="E22" s="24">
        <v>207</v>
      </c>
      <c r="F22" s="23" t="s">
        <v>11</v>
      </c>
      <c r="G22" s="24">
        <v>191.4</v>
      </c>
    </row>
    <row r="23" spans="1:7" x14ac:dyDescent="0.45">
      <c r="A23" s="21" t="s">
        <v>27</v>
      </c>
      <c r="B23" s="22">
        <v>203.4</v>
      </c>
      <c r="D23" s="23" t="s">
        <v>27</v>
      </c>
      <c r="E23" s="24">
        <v>231.2</v>
      </c>
      <c r="F23" s="23" t="s">
        <v>27</v>
      </c>
      <c r="G23" s="24">
        <v>185</v>
      </c>
    </row>
    <row r="24" spans="1:7" x14ac:dyDescent="0.45">
      <c r="A24" s="21" t="s">
        <v>28</v>
      </c>
      <c r="B24" s="22">
        <v>203</v>
      </c>
      <c r="D24" s="23" t="s">
        <v>28</v>
      </c>
      <c r="E24" s="24">
        <v>209.6</v>
      </c>
      <c r="F24" s="23" t="s">
        <v>28</v>
      </c>
      <c r="G24" s="24">
        <v>179.2</v>
      </c>
    </row>
    <row r="25" spans="1:7" x14ac:dyDescent="0.45">
      <c r="A25" s="9" t="s">
        <v>12</v>
      </c>
      <c r="B25" s="10">
        <f>AVERAGE(B21:B24,B16:B19,B11:B14)</f>
        <v>179.20000000000002</v>
      </c>
      <c r="D25" s="14" t="s">
        <v>12</v>
      </c>
      <c r="E25" s="15">
        <f>AVERAGE(E21:E24,E16:E19,E11:E14,G11:G14,G16:G19,G21:G24)</f>
        <v>205.49999999999997</v>
      </c>
    </row>
    <row r="26" spans="1:7" x14ac:dyDescent="0.45">
      <c r="A26" s="9" t="s">
        <v>13</v>
      </c>
      <c r="B26" s="10">
        <f>_xlfn.STDEV.S(B21:B24,B16:B19,B11:B14)</f>
        <v>29.116568229352545</v>
      </c>
      <c r="D26" s="14" t="s">
        <v>13</v>
      </c>
      <c r="E26" s="15">
        <f>_xlfn.STDEV.S(E21:E24,E16:E19,E11:E14,G11:G14,G16:G19,G21:G24)</f>
        <v>29.691281109326692</v>
      </c>
    </row>
    <row r="30" spans="1:7" x14ac:dyDescent="0.45">
      <c r="A30" s="27" t="s">
        <v>29</v>
      </c>
      <c r="B30" s="28">
        <v>10</v>
      </c>
    </row>
    <row r="31" spans="1:7" x14ac:dyDescent="0.45">
      <c r="A31" s="27" t="s">
        <v>9</v>
      </c>
      <c r="B31" s="28">
        <v>14</v>
      </c>
      <c r="E31" s="29"/>
    </row>
    <row r="32" spans="1:7" x14ac:dyDescent="0.45">
      <c r="A32" s="27" t="s">
        <v>8</v>
      </c>
      <c r="B32" s="28">
        <v>100</v>
      </c>
    </row>
    <row r="33" spans="1:9" x14ac:dyDescent="0.45">
      <c r="A33" s="27" t="s">
        <v>0</v>
      </c>
      <c r="B33" s="28">
        <f>B31*B32</f>
        <v>1400</v>
      </c>
    </row>
    <row r="35" spans="1:9" x14ac:dyDescent="0.45">
      <c r="B35" s="26" t="s">
        <v>26</v>
      </c>
    </row>
    <row r="36" spans="1:9" x14ac:dyDescent="0.45">
      <c r="A36" s="7"/>
      <c r="C36" s="54" t="s">
        <v>30</v>
      </c>
      <c r="D36" s="54"/>
      <c r="E36" s="54"/>
      <c r="G36" s="55" t="s">
        <v>1</v>
      </c>
      <c r="H36" s="55"/>
      <c r="I36" s="55"/>
    </row>
    <row r="37" spans="1:9" x14ac:dyDescent="0.45">
      <c r="B37" s="33" t="s">
        <v>2</v>
      </c>
      <c r="C37" s="34" t="s">
        <v>5</v>
      </c>
      <c r="D37" s="34" t="s">
        <v>6</v>
      </c>
      <c r="E37" s="34" t="s">
        <v>7</v>
      </c>
      <c r="G37" s="42" t="s">
        <v>5</v>
      </c>
      <c r="H37" s="40" t="s">
        <v>6</v>
      </c>
      <c r="I37" s="41" t="s">
        <v>7</v>
      </c>
    </row>
    <row r="38" spans="1:9" x14ac:dyDescent="0.45">
      <c r="A38">
        <f>SQRT(B38/60)</f>
        <v>0</v>
      </c>
      <c r="B38" s="33">
        <v>0</v>
      </c>
      <c r="C38" s="35">
        <v>11279</v>
      </c>
      <c r="D38" s="35">
        <v>11605</v>
      </c>
      <c r="E38" s="35">
        <v>11650</v>
      </c>
      <c r="G38" s="31">
        <f>(C38-C$38)/(0.000998*$B$33)</f>
        <v>0</v>
      </c>
      <c r="H38" s="31">
        <f>(D38-D$38)/(0.000998*$B$33)</f>
        <v>0</v>
      </c>
      <c r="I38" s="31">
        <f>(E38-E$38)/(0.000998*$B$33)</f>
        <v>0</v>
      </c>
    </row>
    <row r="39" spans="1:9" x14ac:dyDescent="0.45">
      <c r="A39">
        <f t="shared" ref="A39:A54" si="0">SQRT(B39/60)</f>
        <v>0.12909944487358055</v>
      </c>
      <c r="B39" s="33">
        <v>1</v>
      </c>
      <c r="C39" s="35">
        <v>11280</v>
      </c>
      <c r="D39" s="35">
        <v>11605</v>
      </c>
      <c r="E39" s="35">
        <v>11651</v>
      </c>
      <c r="G39" s="31">
        <f t="shared" ref="G39:I54" si="1">(C39-C$38)/(0.000998*$B$33)</f>
        <v>0.71571714858288005</v>
      </c>
      <c r="H39" s="31">
        <f t="shared" si="1"/>
        <v>0</v>
      </c>
      <c r="I39" s="31">
        <f t="shared" si="1"/>
        <v>0.71571714858288005</v>
      </c>
    </row>
    <row r="40" spans="1:9" x14ac:dyDescent="0.45">
      <c r="A40">
        <f t="shared" si="0"/>
        <v>0.5163977794943222</v>
      </c>
      <c r="B40" s="33">
        <v>16</v>
      </c>
      <c r="C40" s="35">
        <v>11281</v>
      </c>
      <c r="D40" s="35">
        <v>11605</v>
      </c>
      <c r="E40" s="35">
        <v>11652</v>
      </c>
      <c r="G40" s="31">
        <f t="shared" si="1"/>
        <v>1.4314342971657601</v>
      </c>
      <c r="H40" s="31">
        <f t="shared" si="1"/>
        <v>0</v>
      </c>
      <c r="I40" s="31">
        <f t="shared" si="1"/>
        <v>1.4314342971657601</v>
      </c>
    </row>
    <row r="41" spans="1:9" x14ac:dyDescent="0.45">
      <c r="A41">
        <f t="shared" si="0"/>
        <v>0.7745966692414834</v>
      </c>
      <c r="B41" s="33">
        <v>36</v>
      </c>
      <c r="C41" s="35">
        <v>11282</v>
      </c>
      <c r="D41" s="35">
        <v>11606</v>
      </c>
      <c r="E41" s="35">
        <v>11653</v>
      </c>
      <c r="G41" s="31">
        <f t="shared" si="1"/>
        <v>2.1471514457486403</v>
      </c>
      <c r="H41" s="31">
        <f t="shared" si="1"/>
        <v>0.71571714858288005</v>
      </c>
      <c r="I41" s="31">
        <f t="shared" si="1"/>
        <v>2.1471514457486403</v>
      </c>
    </row>
    <row r="42" spans="1:9" x14ac:dyDescent="0.45">
      <c r="A42">
        <f t="shared" si="0"/>
        <v>0.9036961141150639</v>
      </c>
      <c r="B42" s="33">
        <v>49</v>
      </c>
      <c r="C42" s="35">
        <v>11283</v>
      </c>
      <c r="D42" s="35">
        <v>11607</v>
      </c>
      <c r="E42" s="35">
        <v>11654</v>
      </c>
      <c r="G42" s="31">
        <f t="shared" si="1"/>
        <v>2.8628685943315202</v>
      </c>
      <c r="H42" s="31">
        <f t="shared" si="1"/>
        <v>1.4314342971657601</v>
      </c>
      <c r="I42" s="31">
        <f t="shared" si="1"/>
        <v>2.8628685943315202</v>
      </c>
    </row>
    <row r="43" spans="1:9" x14ac:dyDescent="0.45">
      <c r="A43">
        <f t="shared" si="0"/>
        <v>1.0327955589886444</v>
      </c>
      <c r="B43" s="33">
        <v>64</v>
      </c>
      <c r="C43" s="35">
        <v>11284</v>
      </c>
      <c r="D43" s="35">
        <v>11608</v>
      </c>
      <c r="E43" s="35">
        <v>11655</v>
      </c>
      <c r="G43" s="31">
        <f t="shared" si="1"/>
        <v>3.5785857429144001</v>
      </c>
      <c r="H43" s="31">
        <f t="shared" si="1"/>
        <v>2.1471514457486403</v>
      </c>
      <c r="I43" s="31">
        <f t="shared" si="1"/>
        <v>3.5785857429144001</v>
      </c>
    </row>
    <row r="44" spans="1:9" x14ac:dyDescent="0.45">
      <c r="A44">
        <f t="shared" si="0"/>
        <v>1.1618950038622251</v>
      </c>
      <c r="B44" s="33">
        <v>81</v>
      </c>
      <c r="C44" s="35">
        <v>11285</v>
      </c>
      <c r="D44" s="35">
        <v>11608</v>
      </c>
      <c r="E44" s="35">
        <v>11656</v>
      </c>
      <c r="G44" s="31">
        <f t="shared" si="1"/>
        <v>4.2943028914972805</v>
      </c>
      <c r="H44" s="31">
        <f t="shared" si="1"/>
        <v>2.1471514457486403</v>
      </c>
      <c r="I44" s="31">
        <f t="shared" si="1"/>
        <v>4.2943028914972805</v>
      </c>
    </row>
    <row r="45" spans="1:9" x14ac:dyDescent="0.45">
      <c r="A45">
        <f t="shared" si="0"/>
        <v>1.2909944487358056</v>
      </c>
      <c r="B45" s="33">
        <v>100</v>
      </c>
      <c r="C45" s="35">
        <v>11286</v>
      </c>
      <c r="D45" s="35">
        <v>11608</v>
      </c>
      <c r="E45" s="35">
        <v>11657</v>
      </c>
      <c r="G45" s="31">
        <f t="shared" si="1"/>
        <v>5.0100200400801604</v>
      </c>
      <c r="H45" s="31">
        <f t="shared" si="1"/>
        <v>2.1471514457486403</v>
      </c>
      <c r="I45" s="31">
        <f t="shared" si="1"/>
        <v>5.0100200400801604</v>
      </c>
    </row>
    <row r="46" spans="1:9" x14ac:dyDescent="0.45">
      <c r="A46">
        <f t="shared" si="0"/>
        <v>1.4200938936093861</v>
      </c>
      <c r="B46" s="33">
        <v>121</v>
      </c>
      <c r="C46" s="35">
        <v>11288</v>
      </c>
      <c r="D46" s="35">
        <v>11609</v>
      </c>
      <c r="E46" s="35">
        <v>11658</v>
      </c>
      <c r="G46" s="31">
        <f t="shared" si="1"/>
        <v>6.4414543372459203</v>
      </c>
      <c r="H46" s="31">
        <f t="shared" si="1"/>
        <v>2.8628685943315202</v>
      </c>
      <c r="I46" s="31">
        <f t="shared" si="1"/>
        <v>5.7257371886630404</v>
      </c>
    </row>
    <row r="47" spans="1:9" x14ac:dyDescent="0.45">
      <c r="A47">
        <f t="shared" si="0"/>
        <v>1.5491933384829668</v>
      </c>
      <c r="B47" s="33">
        <v>144</v>
      </c>
      <c r="C47" s="35">
        <v>11289</v>
      </c>
      <c r="D47" s="35">
        <v>11609</v>
      </c>
      <c r="E47" s="35">
        <v>11659</v>
      </c>
      <c r="G47" s="31">
        <f t="shared" si="1"/>
        <v>7.1571714858288003</v>
      </c>
      <c r="H47" s="31">
        <f t="shared" si="1"/>
        <v>2.8628685943315202</v>
      </c>
      <c r="I47" s="31">
        <f t="shared" si="1"/>
        <v>6.4414543372459203</v>
      </c>
    </row>
    <row r="48" spans="1:9" x14ac:dyDescent="0.45">
      <c r="A48">
        <f t="shared" si="0"/>
        <v>1.6782927833565473</v>
      </c>
      <c r="B48" s="33">
        <v>169</v>
      </c>
      <c r="C48" s="35">
        <v>11290</v>
      </c>
      <c r="D48" s="35">
        <v>11610</v>
      </c>
      <c r="E48" s="35">
        <v>11661</v>
      </c>
      <c r="G48" s="31">
        <f t="shared" si="1"/>
        <v>7.8728886344116802</v>
      </c>
      <c r="H48" s="31">
        <f t="shared" si="1"/>
        <v>3.5785857429144001</v>
      </c>
      <c r="I48" s="31">
        <f t="shared" si="1"/>
        <v>7.8728886344116802</v>
      </c>
    </row>
    <row r="49" spans="1:29" x14ac:dyDescent="0.45">
      <c r="A49">
        <f t="shared" si="0"/>
        <v>1.8073922282301278</v>
      </c>
      <c r="B49" s="33">
        <v>196</v>
      </c>
      <c r="C49" s="35">
        <v>11291</v>
      </c>
      <c r="D49" s="35">
        <v>11610</v>
      </c>
      <c r="E49" s="35">
        <v>11662</v>
      </c>
      <c r="G49" s="31">
        <f t="shared" si="1"/>
        <v>8.588605782994561</v>
      </c>
      <c r="H49" s="31">
        <f t="shared" si="1"/>
        <v>3.5785857429144001</v>
      </c>
      <c r="I49" s="31">
        <f t="shared" si="1"/>
        <v>8.588605782994561</v>
      </c>
    </row>
    <row r="50" spans="1:29" x14ac:dyDescent="0.45">
      <c r="A50">
        <f t="shared" si="0"/>
        <v>1.9364916731037085</v>
      </c>
      <c r="B50" s="33">
        <v>225</v>
      </c>
      <c r="C50" s="35">
        <v>11292</v>
      </c>
      <c r="D50" s="35">
        <v>11611</v>
      </c>
      <c r="E50" s="35">
        <v>11663</v>
      </c>
      <c r="G50" s="31">
        <f t="shared" si="1"/>
        <v>9.3043229315774401</v>
      </c>
      <c r="H50" s="31">
        <f t="shared" si="1"/>
        <v>4.2943028914972805</v>
      </c>
      <c r="I50" s="31">
        <f t="shared" si="1"/>
        <v>9.3043229315774401</v>
      </c>
    </row>
    <row r="51" spans="1:29" x14ac:dyDescent="0.45">
      <c r="A51">
        <f t="shared" si="0"/>
        <v>2.0655911179772888</v>
      </c>
      <c r="B51" s="33">
        <v>256</v>
      </c>
      <c r="C51" s="35">
        <v>11293</v>
      </c>
      <c r="D51" s="35">
        <v>11611</v>
      </c>
      <c r="E51" s="35">
        <v>11664</v>
      </c>
      <c r="G51" s="31">
        <f t="shared" si="1"/>
        <v>10.020040080160321</v>
      </c>
      <c r="H51" s="31">
        <f t="shared" si="1"/>
        <v>4.2943028914972805</v>
      </c>
      <c r="I51" s="31">
        <f t="shared" si="1"/>
        <v>10.020040080160321</v>
      </c>
    </row>
    <row r="52" spans="1:29" x14ac:dyDescent="0.45">
      <c r="A52">
        <f t="shared" si="0"/>
        <v>2.1946905628508695</v>
      </c>
      <c r="B52" s="33">
        <v>289</v>
      </c>
      <c r="C52" s="35">
        <v>11295</v>
      </c>
      <c r="D52" s="35">
        <v>11612</v>
      </c>
      <c r="E52" s="35">
        <v>11665</v>
      </c>
      <c r="G52" s="31">
        <f t="shared" si="1"/>
        <v>11.451474377326081</v>
      </c>
      <c r="H52" s="31">
        <f t="shared" si="1"/>
        <v>5.0100200400801604</v>
      </c>
      <c r="I52" s="31">
        <f t="shared" si="1"/>
        <v>10.7357572287432</v>
      </c>
    </row>
    <row r="53" spans="1:29" x14ac:dyDescent="0.45">
      <c r="A53">
        <f t="shared" si="0"/>
        <v>2.3237900077244502</v>
      </c>
      <c r="B53" s="33">
        <v>324</v>
      </c>
      <c r="C53" s="35">
        <v>11295</v>
      </c>
      <c r="D53" s="35">
        <v>11612</v>
      </c>
      <c r="E53" s="35">
        <v>11666</v>
      </c>
      <c r="G53" s="31">
        <f t="shared" si="1"/>
        <v>11.451474377326081</v>
      </c>
      <c r="H53" s="31">
        <f t="shared" si="1"/>
        <v>5.0100200400801604</v>
      </c>
      <c r="I53" s="31">
        <f t="shared" si="1"/>
        <v>11.451474377326081</v>
      </c>
    </row>
    <row r="54" spans="1:29" x14ac:dyDescent="0.45">
      <c r="A54">
        <f t="shared" si="0"/>
        <v>4.905778905196061</v>
      </c>
      <c r="B54" s="33">
        <v>1444</v>
      </c>
      <c r="C54" s="35">
        <v>11323</v>
      </c>
      <c r="D54" s="35">
        <v>11625</v>
      </c>
      <c r="E54" s="35">
        <v>11689</v>
      </c>
      <c r="G54" s="31">
        <f t="shared" si="1"/>
        <v>31.491554537646721</v>
      </c>
      <c r="H54" s="31">
        <f t="shared" si="1"/>
        <v>14.314342971657601</v>
      </c>
      <c r="I54" s="31">
        <f t="shared" si="1"/>
        <v>27.912968794732322</v>
      </c>
    </row>
    <row r="55" spans="1:29" x14ac:dyDescent="0.45">
      <c r="B55" s="1"/>
      <c r="F55" s="39" t="s">
        <v>3</v>
      </c>
      <c r="G55" s="31">
        <f>SLOPE(G38:G54,$A$38:$A$54)</f>
        <v>6.4293971454800865</v>
      </c>
      <c r="H55" s="31">
        <f>SLOPE(H38:H54,$A$38:$A$54)</f>
        <v>2.9430590878146337</v>
      </c>
      <c r="I55" s="31">
        <f>SLOPE(I38:I54,$A$38:$A$54)</f>
        <v>5.7917664355488476</v>
      </c>
    </row>
    <row r="56" spans="1:29" x14ac:dyDescent="0.45">
      <c r="B56" s="1"/>
      <c r="G56" s="37" t="s">
        <v>12</v>
      </c>
      <c r="H56" s="38">
        <f>AVERAGE(G55:I55)</f>
        <v>5.0547408896145223</v>
      </c>
    </row>
    <row r="57" spans="1:29" x14ac:dyDescent="0.45">
      <c r="B57" s="1"/>
      <c r="G57" s="37" t="s">
        <v>13</v>
      </c>
      <c r="H57" s="38">
        <f>_xlfn.STDEV.S(G55:I55)</f>
        <v>1.8563521364766646</v>
      </c>
    </row>
    <row r="59" spans="1:29" x14ac:dyDescent="0.45">
      <c r="B59" s="8" t="s">
        <v>4</v>
      </c>
      <c r="V59" s="1"/>
      <c r="Z59" s="1"/>
      <c r="AA59" s="1"/>
      <c r="AB59" s="1"/>
      <c r="AC59" s="1"/>
    </row>
    <row r="60" spans="1:29" x14ac:dyDescent="0.45">
      <c r="A60" s="7"/>
      <c r="C60" s="54" t="s">
        <v>30</v>
      </c>
      <c r="D60" s="54"/>
      <c r="E60" s="54"/>
      <c r="G60" s="55" t="s">
        <v>1</v>
      </c>
      <c r="H60" s="55"/>
      <c r="I60" s="55"/>
      <c r="V60" s="1"/>
    </row>
    <row r="61" spans="1:29" x14ac:dyDescent="0.45">
      <c r="A61" s="31"/>
      <c r="B61" s="33" t="s">
        <v>2</v>
      </c>
      <c r="C61" s="34" t="s">
        <v>5</v>
      </c>
      <c r="D61" s="34" t="s">
        <v>6</v>
      </c>
      <c r="E61" s="34" t="s">
        <v>7</v>
      </c>
      <c r="F61" s="31"/>
      <c r="G61" s="42" t="s">
        <v>5</v>
      </c>
      <c r="H61" s="40" t="s">
        <v>6</v>
      </c>
      <c r="I61" s="41" t="s">
        <v>7</v>
      </c>
      <c r="V61" s="1"/>
      <c r="Z61" s="3"/>
      <c r="AA61" s="3"/>
      <c r="AB61" s="3"/>
      <c r="AC61" s="3"/>
    </row>
    <row r="62" spans="1:29" x14ac:dyDescent="0.45">
      <c r="A62">
        <f>SQRT(B62/60)</f>
        <v>0</v>
      </c>
      <c r="B62" s="33">
        <v>0</v>
      </c>
      <c r="C62" s="35">
        <v>11589</v>
      </c>
      <c r="D62" s="35">
        <v>11527</v>
      </c>
      <c r="E62" s="35">
        <v>11746</v>
      </c>
      <c r="F62" s="31"/>
      <c r="G62" s="31">
        <f t="shared" ref="G62:G78" si="2">(C62-C$62)/(0.000998*$B$33)</f>
        <v>0</v>
      </c>
      <c r="H62" s="31">
        <f t="shared" ref="H62:H78" si="3">(D62-D$62)/(0.000998*$B$33)</f>
        <v>0</v>
      </c>
      <c r="I62" s="31">
        <f t="shared" ref="I62:I78" si="4">(E62-E$62)/(0.000998*$B$33)</f>
        <v>0</v>
      </c>
      <c r="V62" s="1"/>
      <c r="W62" s="3"/>
      <c r="X62" s="3"/>
      <c r="Y62" s="3"/>
      <c r="Z62" s="3"/>
      <c r="AA62" s="3"/>
      <c r="AB62" s="3"/>
      <c r="AC62" s="3"/>
    </row>
    <row r="63" spans="1:29" x14ac:dyDescent="0.45">
      <c r="A63">
        <f t="shared" ref="A63:A78" si="5">SQRT(B63/60)</f>
        <v>0.12909944487358055</v>
      </c>
      <c r="B63" s="33">
        <v>1</v>
      </c>
      <c r="C63" s="35">
        <v>11590</v>
      </c>
      <c r="D63" s="35">
        <v>11528</v>
      </c>
      <c r="E63" s="35">
        <v>11748</v>
      </c>
      <c r="F63" s="31"/>
      <c r="G63" s="31">
        <f t="shared" si="2"/>
        <v>0.71571714858288005</v>
      </c>
      <c r="H63" s="31">
        <f t="shared" si="3"/>
        <v>0.71571714858288005</v>
      </c>
      <c r="I63" s="31">
        <f t="shared" si="4"/>
        <v>1.4314342971657601</v>
      </c>
      <c r="V63" s="1"/>
      <c r="Z63" s="3"/>
      <c r="AA63" s="3"/>
      <c r="AB63" s="3"/>
      <c r="AC63" s="3"/>
    </row>
    <row r="64" spans="1:29" x14ac:dyDescent="0.45">
      <c r="A64">
        <f t="shared" si="5"/>
        <v>0.5163977794943222</v>
      </c>
      <c r="B64" s="33">
        <v>16</v>
      </c>
      <c r="C64" s="35">
        <v>11593</v>
      </c>
      <c r="D64" s="35">
        <v>11531</v>
      </c>
      <c r="E64" s="35">
        <v>11751</v>
      </c>
      <c r="F64" s="31"/>
      <c r="G64" s="31">
        <f t="shared" si="2"/>
        <v>2.8628685943315202</v>
      </c>
      <c r="H64" s="31">
        <f t="shared" si="3"/>
        <v>2.8628685943315202</v>
      </c>
      <c r="I64" s="31">
        <f t="shared" si="4"/>
        <v>3.5785857429144001</v>
      </c>
      <c r="V64" s="1"/>
      <c r="Z64" s="3"/>
      <c r="AA64" s="3"/>
      <c r="AB64" s="3"/>
      <c r="AC64" s="3"/>
    </row>
    <row r="65" spans="1:29" x14ac:dyDescent="0.45">
      <c r="A65">
        <f t="shared" si="5"/>
        <v>0.7745966692414834</v>
      </c>
      <c r="B65" s="33">
        <v>36</v>
      </c>
      <c r="C65" s="35">
        <v>11594</v>
      </c>
      <c r="D65" s="35">
        <v>11533</v>
      </c>
      <c r="E65" s="35">
        <v>11753</v>
      </c>
      <c r="F65" s="31"/>
      <c r="G65" s="31">
        <f t="shared" si="2"/>
        <v>3.5785857429144001</v>
      </c>
      <c r="H65" s="31">
        <f t="shared" si="3"/>
        <v>4.2943028914972805</v>
      </c>
      <c r="I65" s="31">
        <f t="shared" si="4"/>
        <v>5.0100200400801604</v>
      </c>
      <c r="V65" s="1"/>
      <c r="W65" s="3"/>
      <c r="X65" s="3"/>
      <c r="Y65" s="3"/>
      <c r="Z65" s="3"/>
      <c r="AA65" s="3"/>
      <c r="AB65" s="3"/>
      <c r="AC65" s="3"/>
    </row>
    <row r="66" spans="1:29" x14ac:dyDescent="0.45">
      <c r="A66">
        <f t="shared" si="5"/>
        <v>0.9036961141150639</v>
      </c>
      <c r="B66" s="33">
        <v>49</v>
      </c>
      <c r="C66" s="35">
        <v>11594</v>
      </c>
      <c r="D66" s="35">
        <v>11534</v>
      </c>
      <c r="E66" s="35">
        <v>11754</v>
      </c>
      <c r="F66" s="31"/>
      <c r="G66" s="31">
        <f t="shared" si="2"/>
        <v>3.5785857429144001</v>
      </c>
      <c r="H66" s="31">
        <f t="shared" si="3"/>
        <v>5.0100200400801604</v>
      </c>
      <c r="I66" s="31">
        <f t="shared" si="4"/>
        <v>5.7257371886630404</v>
      </c>
      <c r="V66" s="1"/>
      <c r="Z66" s="3"/>
      <c r="AA66" s="3"/>
      <c r="AB66" s="3"/>
      <c r="AC66" s="3"/>
    </row>
    <row r="67" spans="1:29" x14ac:dyDescent="0.45">
      <c r="A67">
        <f t="shared" si="5"/>
        <v>1.0327955589886444</v>
      </c>
      <c r="B67" s="33">
        <v>64</v>
      </c>
      <c r="C67" s="35">
        <v>11595</v>
      </c>
      <c r="D67" s="35">
        <v>11535</v>
      </c>
      <c r="E67" s="35">
        <v>11755</v>
      </c>
      <c r="F67" s="31"/>
      <c r="G67" s="31">
        <f t="shared" si="2"/>
        <v>4.2943028914972805</v>
      </c>
      <c r="H67" s="31">
        <f t="shared" si="3"/>
        <v>5.7257371886630404</v>
      </c>
      <c r="I67" s="31">
        <f t="shared" si="4"/>
        <v>6.4414543372459203</v>
      </c>
      <c r="V67" s="1"/>
      <c r="Z67" s="3"/>
      <c r="AA67" s="3"/>
      <c r="AB67" s="3"/>
      <c r="AC67" s="3"/>
    </row>
    <row r="68" spans="1:29" x14ac:dyDescent="0.45">
      <c r="A68">
        <f t="shared" si="5"/>
        <v>1.1618950038622251</v>
      </c>
      <c r="B68" s="33">
        <v>81</v>
      </c>
      <c r="C68" s="35">
        <v>11596</v>
      </c>
      <c r="D68" s="35">
        <v>11536</v>
      </c>
      <c r="E68" s="35">
        <v>11756</v>
      </c>
      <c r="F68" s="31"/>
      <c r="G68" s="31">
        <f t="shared" si="2"/>
        <v>5.0100200400801604</v>
      </c>
      <c r="H68" s="31">
        <f t="shared" si="3"/>
        <v>6.4414543372459203</v>
      </c>
      <c r="I68" s="31">
        <f t="shared" si="4"/>
        <v>7.1571714858288003</v>
      </c>
    </row>
    <row r="69" spans="1:29" x14ac:dyDescent="0.45">
      <c r="A69">
        <f t="shared" si="5"/>
        <v>1.2909944487358056</v>
      </c>
      <c r="B69" s="33">
        <v>100</v>
      </c>
      <c r="C69" s="35">
        <v>11597</v>
      </c>
      <c r="D69" s="35">
        <v>11537</v>
      </c>
      <c r="E69" s="35">
        <v>11757</v>
      </c>
      <c r="F69" s="31"/>
      <c r="G69" s="31">
        <f t="shared" si="2"/>
        <v>5.7257371886630404</v>
      </c>
      <c r="H69" s="31">
        <f t="shared" si="3"/>
        <v>7.1571714858288003</v>
      </c>
      <c r="I69" s="31">
        <f t="shared" si="4"/>
        <v>7.8728886344116802</v>
      </c>
    </row>
    <row r="70" spans="1:29" x14ac:dyDescent="0.45">
      <c r="A70">
        <f t="shared" si="5"/>
        <v>1.4200938936093861</v>
      </c>
      <c r="B70" s="33">
        <v>121</v>
      </c>
      <c r="C70" s="35">
        <v>11598</v>
      </c>
      <c r="D70" s="35">
        <v>11538</v>
      </c>
      <c r="E70" s="35">
        <v>11758</v>
      </c>
      <c r="F70" s="31"/>
      <c r="G70" s="31">
        <f t="shared" si="2"/>
        <v>6.4414543372459203</v>
      </c>
      <c r="H70" s="31">
        <f t="shared" si="3"/>
        <v>7.8728886344116802</v>
      </c>
      <c r="I70" s="31">
        <f t="shared" si="4"/>
        <v>8.588605782994561</v>
      </c>
    </row>
    <row r="71" spans="1:29" x14ac:dyDescent="0.45">
      <c r="A71">
        <f t="shared" si="5"/>
        <v>1.5491933384829668</v>
      </c>
      <c r="B71" s="33">
        <v>144</v>
      </c>
      <c r="C71" s="35">
        <v>11598</v>
      </c>
      <c r="D71" s="35">
        <v>11539</v>
      </c>
      <c r="E71" s="35">
        <v>11759</v>
      </c>
      <c r="F71" s="31"/>
      <c r="G71" s="31">
        <f t="shared" si="2"/>
        <v>6.4414543372459203</v>
      </c>
      <c r="H71" s="31">
        <f t="shared" si="3"/>
        <v>8.588605782994561</v>
      </c>
      <c r="I71" s="31">
        <f t="shared" si="4"/>
        <v>9.3043229315774401</v>
      </c>
    </row>
    <row r="72" spans="1:29" x14ac:dyDescent="0.45">
      <c r="A72">
        <f t="shared" si="5"/>
        <v>1.6782927833565473</v>
      </c>
      <c r="B72" s="33">
        <v>169</v>
      </c>
      <c r="C72" s="35">
        <v>11600</v>
      </c>
      <c r="D72" s="35">
        <v>11540</v>
      </c>
      <c r="E72" s="35">
        <v>11761</v>
      </c>
      <c r="F72" s="31"/>
      <c r="G72" s="31">
        <f t="shared" si="2"/>
        <v>7.8728886344116802</v>
      </c>
      <c r="H72" s="31">
        <f t="shared" si="3"/>
        <v>9.3043229315774401</v>
      </c>
      <c r="I72" s="31">
        <f t="shared" si="4"/>
        <v>10.7357572287432</v>
      </c>
    </row>
    <row r="73" spans="1:29" x14ac:dyDescent="0.45">
      <c r="A73">
        <f t="shared" si="5"/>
        <v>1.8073922282301278</v>
      </c>
      <c r="B73" s="33">
        <v>196</v>
      </c>
      <c r="C73" s="35">
        <v>11600</v>
      </c>
      <c r="D73" s="35">
        <v>11541</v>
      </c>
      <c r="E73" s="35">
        <v>11762</v>
      </c>
      <c r="F73" s="31"/>
      <c r="G73" s="31">
        <f t="shared" si="2"/>
        <v>7.8728886344116802</v>
      </c>
      <c r="H73" s="31">
        <f t="shared" si="3"/>
        <v>10.020040080160321</v>
      </c>
      <c r="I73" s="31">
        <f t="shared" si="4"/>
        <v>11.451474377326081</v>
      </c>
    </row>
    <row r="74" spans="1:29" x14ac:dyDescent="0.45">
      <c r="A74">
        <f t="shared" si="5"/>
        <v>1.9364916731037085</v>
      </c>
      <c r="B74" s="33">
        <v>225</v>
      </c>
      <c r="C74" s="35">
        <v>11601</v>
      </c>
      <c r="D74" s="35">
        <v>11542</v>
      </c>
      <c r="E74" s="35">
        <v>11763</v>
      </c>
      <c r="F74" s="31"/>
      <c r="G74" s="31">
        <f t="shared" si="2"/>
        <v>8.588605782994561</v>
      </c>
      <c r="H74" s="31">
        <f t="shared" si="3"/>
        <v>10.7357572287432</v>
      </c>
      <c r="I74" s="31">
        <f t="shared" si="4"/>
        <v>12.167191525908962</v>
      </c>
    </row>
    <row r="75" spans="1:29" x14ac:dyDescent="0.45">
      <c r="A75">
        <f t="shared" si="5"/>
        <v>2.0655911179772888</v>
      </c>
      <c r="B75" s="33">
        <v>256</v>
      </c>
      <c r="C75" s="35">
        <v>11602</v>
      </c>
      <c r="D75" s="35">
        <v>11543</v>
      </c>
      <c r="E75" s="35">
        <v>11764</v>
      </c>
      <c r="F75" s="31"/>
      <c r="G75" s="31">
        <f t="shared" si="2"/>
        <v>9.3043229315774401</v>
      </c>
      <c r="H75" s="31">
        <f t="shared" si="3"/>
        <v>11.451474377326081</v>
      </c>
      <c r="I75" s="31">
        <f t="shared" si="4"/>
        <v>12.882908674491841</v>
      </c>
    </row>
    <row r="76" spans="1:29" x14ac:dyDescent="0.45">
      <c r="A76">
        <f t="shared" si="5"/>
        <v>2.1946905628508695</v>
      </c>
      <c r="B76" s="33">
        <v>289</v>
      </c>
      <c r="C76" s="35">
        <v>11602</v>
      </c>
      <c r="D76" s="35">
        <v>11544</v>
      </c>
      <c r="E76" s="35">
        <v>11766</v>
      </c>
      <c r="F76" s="31"/>
      <c r="G76" s="31">
        <f t="shared" si="2"/>
        <v>9.3043229315774401</v>
      </c>
      <c r="H76" s="31">
        <f t="shared" si="3"/>
        <v>12.167191525908962</v>
      </c>
      <c r="I76" s="31">
        <f t="shared" si="4"/>
        <v>14.314342971657601</v>
      </c>
    </row>
    <row r="77" spans="1:29" x14ac:dyDescent="0.45">
      <c r="A77">
        <f t="shared" si="5"/>
        <v>2.3237900077244502</v>
      </c>
      <c r="B77" s="33">
        <v>324</v>
      </c>
      <c r="C77" s="35">
        <v>11603</v>
      </c>
      <c r="D77" s="35">
        <v>11545</v>
      </c>
      <c r="E77" s="35">
        <v>11766</v>
      </c>
      <c r="F77" s="31"/>
      <c r="G77" s="31">
        <f t="shared" si="2"/>
        <v>10.020040080160321</v>
      </c>
      <c r="H77" s="31">
        <f t="shared" si="3"/>
        <v>12.882908674491841</v>
      </c>
      <c r="I77" s="31">
        <f t="shared" si="4"/>
        <v>14.314342971657601</v>
      </c>
    </row>
    <row r="78" spans="1:29" x14ac:dyDescent="0.45">
      <c r="A78">
        <f t="shared" si="5"/>
        <v>4.905778905196061</v>
      </c>
      <c r="B78" s="33">
        <v>1444</v>
      </c>
      <c r="C78" s="35">
        <v>11615</v>
      </c>
      <c r="D78" s="35">
        <v>11564</v>
      </c>
      <c r="E78" s="35">
        <v>11784</v>
      </c>
      <c r="F78" s="31"/>
      <c r="G78" s="31">
        <f t="shared" si="2"/>
        <v>18.60864586315488</v>
      </c>
      <c r="H78" s="31">
        <f t="shared" si="3"/>
        <v>26.48153449756656</v>
      </c>
      <c r="I78" s="31">
        <f t="shared" si="4"/>
        <v>27.197251646149443</v>
      </c>
    </row>
    <row r="79" spans="1:29" x14ac:dyDescent="0.45">
      <c r="A79" s="31"/>
      <c r="B79" s="32"/>
      <c r="C79" s="31"/>
      <c r="D79" s="31"/>
      <c r="E79" s="31"/>
      <c r="F79" s="43" t="s">
        <v>3</v>
      </c>
      <c r="G79" s="31">
        <f>SLOPE(G62:G78,$A$62:$A$78)</f>
        <v>3.8499911200162273</v>
      </c>
      <c r="H79" s="31">
        <f>SLOPE(H62:H78,$A$62:$A$78)</f>
        <v>5.4209613462532014</v>
      </c>
      <c r="I79" s="31">
        <f>SLOPE(I62:I78,$A$62:$A$78)</f>
        <v>5.6069140468198597</v>
      </c>
    </row>
    <row r="80" spans="1:29" x14ac:dyDescent="0.45">
      <c r="B80" s="1"/>
      <c r="G80" s="9" t="s">
        <v>12</v>
      </c>
      <c r="H80" s="10">
        <f>AVERAGE(G79:I79)</f>
        <v>4.9592888376964295</v>
      </c>
    </row>
    <row r="81" spans="1:9" x14ac:dyDescent="0.45">
      <c r="B81" s="1"/>
      <c r="G81" s="9" t="s">
        <v>13</v>
      </c>
      <c r="H81" s="10">
        <f>_xlfn.STDEV.S(G79:I79)</f>
        <v>0.96516872698502443</v>
      </c>
    </row>
    <row r="83" spans="1:9" x14ac:dyDescent="0.45">
      <c r="B83" s="15" t="s">
        <v>16</v>
      </c>
    </row>
    <row r="84" spans="1:9" x14ac:dyDescent="0.45">
      <c r="A84" s="7"/>
      <c r="C84" s="54" t="s">
        <v>30</v>
      </c>
      <c r="D84" s="54"/>
      <c r="E84" s="54"/>
      <c r="G84" s="55" t="s">
        <v>1</v>
      </c>
      <c r="H84" s="55"/>
      <c r="I84" s="55"/>
    </row>
    <row r="85" spans="1:9" x14ac:dyDescent="0.45">
      <c r="B85" s="33" t="s">
        <v>2</v>
      </c>
      <c r="C85" s="34" t="s">
        <v>5</v>
      </c>
      <c r="D85" s="34" t="s">
        <v>6</v>
      </c>
      <c r="E85" s="34" t="s">
        <v>7</v>
      </c>
      <c r="G85" s="42" t="s">
        <v>5</v>
      </c>
      <c r="H85" s="40" t="s">
        <v>6</v>
      </c>
      <c r="I85" s="41" t="s">
        <v>7</v>
      </c>
    </row>
    <row r="86" spans="1:9" x14ac:dyDescent="0.45">
      <c r="A86">
        <f>SQRT(B86/60)</f>
        <v>0</v>
      </c>
      <c r="B86" s="33">
        <v>0</v>
      </c>
      <c r="C86" s="35">
        <v>10498</v>
      </c>
      <c r="D86" s="35">
        <v>10480</v>
      </c>
      <c r="E86" s="35">
        <v>10298</v>
      </c>
      <c r="G86" s="30">
        <f t="shared" ref="G86:G102" si="6">(C86-C$86)/(0.000998*$B$33)</f>
        <v>0</v>
      </c>
      <c r="H86" s="30">
        <f t="shared" ref="H86:H102" si="7">(D86-D$86)/(0.000998*$B$33)</f>
        <v>0</v>
      </c>
      <c r="I86" s="30">
        <f t="shared" ref="I86:I102" si="8">(E86-E$86)/(0.000998*$B$33)</f>
        <v>0</v>
      </c>
    </row>
    <row r="87" spans="1:9" x14ac:dyDescent="0.45">
      <c r="A87">
        <f t="shared" ref="A87:A102" si="9">SQRT(B87/60)</f>
        <v>0.12909944487358055</v>
      </c>
      <c r="B87" s="33">
        <v>1</v>
      </c>
      <c r="C87" s="35">
        <v>10500</v>
      </c>
      <c r="D87" s="35">
        <v>10482</v>
      </c>
      <c r="E87" s="35">
        <v>10300</v>
      </c>
      <c r="G87" s="30">
        <f t="shared" si="6"/>
        <v>1.4314342971657601</v>
      </c>
      <c r="H87" s="30">
        <f t="shared" si="7"/>
        <v>1.4314342971657601</v>
      </c>
      <c r="I87" s="30">
        <f t="shared" si="8"/>
        <v>1.4314342971657601</v>
      </c>
    </row>
    <row r="88" spans="1:9" x14ac:dyDescent="0.45">
      <c r="A88">
        <f t="shared" si="9"/>
        <v>0.5163977794943222</v>
      </c>
      <c r="B88" s="33">
        <v>16</v>
      </c>
      <c r="C88" s="35">
        <v>10504</v>
      </c>
      <c r="D88" s="35">
        <v>10485</v>
      </c>
      <c r="E88" s="35">
        <v>10303</v>
      </c>
      <c r="G88" s="30">
        <f t="shared" si="6"/>
        <v>4.2943028914972805</v>
      </c>
      <c r="H88" s="30">
        <f t="shared" si="7"/>
        <v>3.5785857429144001</v>
      </c>
      <c r="I88" s="30">
        <f t="shared" si="8"/>
        <v>3.5785857429144001</v>
      </c>
    </row>
    <row r="89" spans="1:9" x14ac:dyDescent="0.45">
      <c r="A89">
        <f t="shared" si="9"/>
        <v>0.7745966692414834</v>
      </c>
      <c r="B89" s="33">
        <v>36</v>
      </c>
      <c r="C89" s="35">
        <v>10506</v>
      </c>
      <c r="D89" s="35">
        <v>10487</v>
      </c>
      <c r="E89" s="35">
        <v>10305</v>
      </c>
      <c r="G89" s="30">
        <f t="shared" si="6"/>
        <v>5.7257371886630404</v>
      </c>
      <c r="H89" s="30">
        <f t="shared" si="7"/>
        <v>5.0100200400801604</v>
      </c>
      <c r="I89" s="30">
        <f t="shared" si="8"/>
        <v>5.0100200400801604</v>
      </c>
    </row>
    <row r="90" spans="1:9" x14ac:dyDescent="0.45">
      <c r="A90">
        <f t="shared" si="9"/>
        <v>0.9036961141150639</v>
      </c>
      <c r="B90" s="33">
        <v>49</v>
      </c>
      <c r="C90" s="35">
        <v>10508</v>
      </c>
      <c r="D90" s="35">
        <v>10489</v>
      </c>
      <c r="E90" s="35">
        <v>10306</v>
      </c>
      <c r="G90" s="30">
        <f t="shared" si="6"/>
        <v>7.1571714858288003</v>
      </c>
      <c r="H90" s="30">
        <f t="shared" si="7"/>
        <v>6.4414543372459203</v>
      </c>
      <c r="I90" s="30">
        <f t="shared" si="8"/>
        <v>5.7257371886630404</v>
      </c>
    </row>
    <row r="91" spans="1:9" x14ac:dyDescent="0.45">
      <c r="A91">
        <f t="shared" si="9"/>
        <v>1.0327955589886444</v>
      </c>
      <c r="B91" s="33">
        <v>64</v>
      </c>
      <c r="C91" s="35">
        <v>10509</v>
      </c>
      <c r="D91" s="35">
        <v>10490</v>
      </c>
      <c r="E91" s="35">
        <v>10307</v>
      </c>
      <c r="G91" s="30">
        <f t="shared" si="6"/>
        <v>7.8728886344116802</v>
      </c>
      <c r="H91" s="30">
        <f t="shared" si="7"/>
        <v>7.1571714858288003</v>
      </c>
      <c r="I91" s="30">
        <f t="shared" si="8"/>
        <v>6.4414543372459203</v>
      </c>
    </row>
    <row r="92" spans="1:9" x14ac:dyDescent="0.45">
      <c r="A92">
        <f t="shared" si="9"/>
        <v>1.1618950038622251</v>
      </c>
      <c r="B92" s="33">
        <v>81</v>
      </c>
      <c r="C92" s="35">
        <v>10510</v>
      </c>
      <c r="D92" s="35">
        <v>10491</v>
      </c>
      <c r="E92" s="35">
        <v>10309</v>
      </c>
      <c r="G92" s="30">
        <f t="shared" si="6"/>
        <v>8.588605782994561</v>
      </c>
      <c r="H92" s="30">
        <f t="shared" si="7"/>
        <v>7.8728886344116802</v>
      </c>
      <c r="I92" s="30">
        <f t="shared" si="8"/>
        <v>7.8728886344116802</v>
      </c>
    </row>
    <row r="93" spans="1:9" x14ac:dyDescent="0.45">
      <c r="A93">
        <f t="shared" si="9"/>
        <v>1.2909944487358056</v>
      </c>
      <c r="B93" s="33">
        <v>100</v>
      </c>
      <c r="C93" s="35">
        <v>10511</v>
      </c>
      <c r="D93" s="35">
        <v>10493</v>
      </c>
      <c r="E93" s="35">
        <v>10310</v>
      </c>
      <c r="G93" s="30">
        <f t="shared" si="6"/>
        <v>9.3043229315774401</v>
      </c>
      <c r="H93" s="30">
        <f t="shared" si="7"/>
        <v>9.3043229315774401</v>
      </c>
      <c r="I93" s="30">
        <f t="shared" si="8"/>
        <v>8.588605782994561</v>
      </c>
    </row>
    <row r="94" spans="1:9" x14ac:dyDescent="0.45">
      <c r="A94">
        <f t="shared" si="9"/>
        <v>1.4200938936093861</v>
      </c>
      <c r="B94" s="33">
        <v>121</v>
      </c>
      <c r="C94" s="35">
        <v>10513</v>
      </c>
      <c r="D94" s="35">
        <v>10494</v>
      </c>
      <c r="E94" s="35">
        <v>10312</v>
      </c>
      <c r="G94" s="30">
        <f t="shared" si="6"/>
        <v>10.7357572287432</v>
      </c>
      <c r="H94" s="30">
        <f t="shared" si="7"/>
        <v>10.020040080160321</v>
      </c>
      <c r="I94" s="30">
        <f t="shared" si="8"/>
        <v>10.020040080160321</v>
      </c>
    </row>
    <row r="95" spans="1:9" x14ac:dyDescent="0.45">
      <c r="A95">
        <f t="shared" si="9"/>
        <v>1.5491933384829668</v>
      </c>
      <c r="B95" s="33">
        <v>144</v>
      </c>
      <c r="C95" s="35">
        <v>10514</v>
      </c>
      <c r="D95" s="35">
        <v>10495</v>
      </c>
      <c r="E95" s="35">
        <v>10313</v>
      </c>
      <c r="G95" s="30">
        <f t="shared" si="6"/>
        <v>11.451474377326081</v>
      </c>
      <c r="H95" s="30">
        <f t="shared" si="7"/>
        <v>10.7357572287432</v>
      </c>
      <c r="I95" s="30">
        <f t="shared" si="8"/>
        <v>10.7357572287432</v>
      </c>
    </row>
    <row r="96" spans="1:9" x14ac:dyDescent="0.45">
      <c r="A96">
        <f t="shared" si="9"/>
        <v>1.6782927833565473</v>
      </c>
      <c r="B96" s="33">
        <v>169</v>
      </c>
      <c r="C96" s="35">
        <v>10515</v>
      </c>
      <c r="D96" s="35">
        <v>10497</v>
      </c>
      <c r="E96" s="35">
        <v>10315</v>
      </c>
      <c r="G96" s="30">
        <f t="shared" si="6"/>
        <v>12.167191525908962</v>
      </c>
      <c r="H96" s="30">
        <f t="shared" si="7"/>
        <v>12.167191525908962</v>
      </c>
      <c r="I96" s="30">
        <f t="shared" si="8"/>
        <v>12.167191525908962</v>
      </c>
    </row>
    <row r="97" spans="1:9" x14ac:dyDescent="0.45">
      <c r="A97">
        <f t="shared" si="9"/>
        <v>1.8073922282301278</v>
      </c>
      <c r="B97" s="33">
        <v>196</v>
      </c>
      <c r="C97" s="35">
        <v>10516</v>
      </c>
      <c r="D97" s="35">
        <v>10498</v>
      </c>
      <c r="E97" s="35">
        <v>10316</v>
      </c>
      <c r="G97" s="30">
        <f t="shared" si="6"/>
        <v>12.882908674491841</v>
      </c>
      <c r="H97" s="30">
        <f t="shared" si="7"/>
        <v>12.882908674491841</v>
      </c>
      <c r="I97" s="30">
        <f t="shared" si="8"/>
        <v>12.882908674491841</v>
      </c>
    </row>
    <row r="98" spans="1:9" x14ac:dyDescent="0.45">
      <c r="A98">
        <f t="shared" si="9"/>
        <v>1.9364916731037085</v>
      </c>
      <c r="B98" s="33">
        <v>225</v>
      </c>
      <c r="C98" s="35">
        <v>10517</v>
      </c>
      <c r="D98" s="35">
        <v>10500</v>
      </c>
      <c r="E98" s="35">
        <v>10317</v>
      </c>
      <c r="G98" s="30">
        <f t="shared" si="6"/>
        <v>13.598625823074721</v>
      </c>
      <c r="H98" s="30">
        <f t="shared" si="7"/>
        <v>14.314342971657601</v>
      </c>
      <c r="I98" s="30">
        <f t="shared" si="8"/>
        <v>13.598625823074721</v>
      </c>
    </row>
    <row r="99" spans="1:9" x14ac:dyDescent="0.45">
      <c r="A99">
        <f t="shared" si="9"/>
        <v>2.0655911179772888</v>
      </c>
      <c r="B99" s="33">
        <v>256</v>
      </c>
      <c r="C99" s="35">
        <v>10518</v>
      </c>
      <c r="D99" s="35">
        <v>10502</v>
      </c>
      <c r="E99" s="35">
        <v>10318</v>
      </c>
      <c r="G99" s="30">
        <f t="shared" si="6"/>
        <v>14.314342971657601</v>
      </c>
      <c r="H99" s="30">
        <f t="shared" si="7"/>
        <v>15.74577726882336</v>
      </c>
      <c r="I99" s="30">
        <f t="shared" si="8"/>
        <v>14.314342971657601</v>
      </c>
    </row>
    <row r="100" spans="1:9" x14ac:dyDescent="0.45">
      <c r="A100">
        <f t="shared" si="9"/>
        <v>2.1946905628508695</v>
      </c>
      <c r="B100" s="33">
        <v>289</v>
      </c>
      <c r="C100" s="35">
        <v>10520</v>
      </c>
      <c r="D100" s="35">
        <v>10503</v>
      </c>
      <c r="E100" s="35">
        <v>10320</v>
      </c>
      <c r="G100" s="30">
        <f t="shared" si="6"/>
        <v>15.74577726882336</v>
      </c>
      <c r="H100" s="30">
        <f t="shared" si="7"/>
        <v>16.461494417406239</v>
      </c>
      <c r="I100" s="30">
        <f t="shared" si="8"/>
        <v>15.74577726882336</v>
      </c>
    </row>
    <row r="101" spans="1:9" x14ac:dyDescent="0.45">
      <c r="A101">
        <f t="shared" si="9"/>
        <v>2.3237900077244502</v>
      </c>
      <c r="B101" s="33">
        <v>324</v>
      </c>
      <c r="C101" s="35">
        <v>10520</v>
      </c>
      <c r="D101" s="35">
        <v>10505</v>
      </c>
      <c r="E101" s="35">
        <v>10321</v>
      </c>
      <c r="G101" s="30">
        <f t="shared" si="6"/>
        <v>15.74577726882336</v>
      </c>
      <c r="H101" s="30">
        <f t="shared" si="7"/>
        <v>17.892928714572001</v>
      </c>
      <c r="I101" s="30">
        <f t="shared" si="8"/>
        <v>16.461494417406239</v>
      </c>
    </row>
    <row r="102" spans="1:9" x14ac:dyDescent="0.45">
      <c r="A102">
        <f t="shared" si="9"/>
        <v>4.905778905196061</v>
      </c>
      <c r="B102" s="33">
        <v>1444</v>
      </c>
      <c r="C102" s="35">
        <v>10552</v>
      </c>
      <c r="D102" s="35">
        <v>10551</v>
      </c>
      <c r="E102" s="35">
        <v>10350</v>
      </c>
      <c r="G102" s="30">
        <f t="shared" si="6"/>
        <v>38.648726023475525</v>
      </c>
      <c r="H102" s="30">
        <f t="shared" si="7"/>
        <v>50.81591754938448</v>
      </c>
      <c r="I102" s="30">
        <f t="shared" si="8"/>
        <v>37.21729172630976</v>
      </c>
    </row>
    <row r="103" spans="1:9" x14ac:dyDescent="0.45">
      <c r="B103" s="1"/>
      <c r="F103" s="4" t="s">
        <v>3</v>
      </c>
      <c r="G103" s="30">
        <f>SLOPE(G86:G102,$A$62:$A$78)</f>
        <v>7.5987535509665802</v>
      </c>
      <c r="H103" s="30">
        <f>SLOPE(H86:H102,$A$62:$A$78)</f>
        <v>9.9743268085015995</v>
      </c>
      <c r="I103" s="30">
        <f>SLOPE(I86:I102,$A$62:$A$78)</f>
        <v>7.5462136607177168</v>
      </c>
    </row>
    <row r="104" spans="1:9" x14ac:dyDescent="0.45">
      <c r="B104" s="15" t="s">
        <v>38</v>
      </c>
      <c r="F104" s="4"/>
    </row>
    <row r="105" spans="1:9" x14ac:dyDescent="0.45">
      <c r="A105" s="7"/>
      <c r="C105" s="54" t="s">
        <v>30</v>
      </c>
      <c r="D105" s="54"/>
      <c r="E105" s="54"/>
      <c r="G105" s="55" t="s">
        <v>1</v>
      </c>
      <c r="H105" s="55"/>
      <c r="I105" s="55"/>
    </row>
    <row r="106" spans="1:9" x14ac:dyDescent="0.45">
      <c r="B106" s="33" t="s">
        <v>2</v>
      </c>
      <c r="C106" s="34" t="s">
        <v>35</v>
      </c>
      <c r="D106" s="34" t="s">
        <v>36</v>
      </c>
      <c r="E106" s="34" t="s">
        <v>37</v>
      </c>
      <c r="G106" s="42" t="s">
        <v>35</v>
      </c>
      <c r="H106" s="40" t="s">
        <v>36</v>
      </c>
      <c r="I106" s="41" t="s">
        <v>37</v>
      </c>
    </row>
    <row r="107" spans="1:9" x14ac:dyDescent="0.45">
      <c r="A107">
        <f>SQRT(B107/60)</f>
        <v>0</v>
      </c>
      <c r="B107" s="33">
        <v>0</v>
      </c>
      <c r="C107" s="35">
        <v>10299</v>
      </c>
      <c r="D107" s="35">
        <v>10293</v>
      </c>
      <c r="E107" s="35">
        <v>10382</v>
      </c>
      <c r="G107" s="30">
        <f t="shared" ref="G107:G123" si="10">(C107-C$107)/(0.000998*$B$33)</f>
        <v>0</v>
      </c>
      <c r="H107" s="30">
        <f t="shared" ref="H107:H123" si="11">(D107-D$107)/(0.000998*$B$33)</f>
        <v>0</v>
      </c>
      <c r="I107" s="30">
        <f t="shared" ref="I107:I123" si="12">(E107-E$107)/(0.000998*$B$33)</f>
        <v>0</v>
      </c>
    </row>
    <row r="108" spans="1:9" x14ac:dyDescent="0.45">
      <c r="A108">
        <f t="shared" ref="A108:A123" si="13">SQRT(B108/60)</f>
        <v>0.12909944487358055</v>
      </c>
      <c r="B108" s="33">
        <v>1</v>
      </c>
      <c r="C108" s="35">
        <v>10301</v>
      </c>
      <c r="D108" s="35">
        <v>10295</v>
      </c>
      <c r="E108" s="35">
        <v>10384</v>
      </c>
      <c r="G108" s="30">
        <f t="shared" si="10"/>
        <v>1.4314342971657601</v>
      </c>
      <c r="H108" s="30">
        <f t="shared" si="11"/>
        <v>1.4314342971657601</v>
      </c>
      <c r="I108" s="30">
        <f t="shared" si="12"/>
        <v>1.4314342971657601</v>
      </c>
    </row>
    <row r="109" spans="1:9" x14ac:dyDescent="0.45">
      <c r="A109">
        <f t="shared" si="13"/>
        <v>0.5163977794943222</v>
      </c>
      <c r="B109" s="33">
        <v>16</v>
      </c>
      <c r="C109" s="35">
        <v>10304</v>
      </c>
      <c r="D109" s="35">
        <v>10299</v>
      </c>
      <c r="E109" s="35">
        <v>10387</v>
      </c>
      <c r="G109" s="30">
        <f t="shared" si="10"/>
        <v>3.5785857429144001</v>
      </c>
      <c r="H109" s="30">
        <f t="shared" si="11"/>
        <v>4.2943028914972805</v>
      </c>
      <c r="I109" s="30">
        <f t="shared" si="12"/>
        <v>3.5785857429144001</v>
      </c>
    </row>
    <row r="110" spans="1:9" x14ac:dyDescent="0.45">
      <c r="A110">
        <f t="shared" si="13"/>
        <v>0.7745966692414834</v>
      </c>
      <c r="B110" s="33">
        <v>36</v>
      </c>
      <c r="C110" s="35">
        <v>10306</v>
      </c>
      <c r="D110" s="35">
        <v>10301</v>
      </c>
      <c r="E110" s="35">
        <v>10390</v>
      </c>
      <c r="G110" s="30">
        <f t="shared" si="10"/>
        <v>5.0100200400801604</v>
      </c>
      <c r="H110" s="30">
        <f t="shared" si="11"/>
        <v>5.7257371886630404</v>
      </c>
      <c r="I110" s="30">
        <f t="shared" si="12"/>
        <v>5.7257371886630404</v>
      </c>
    </row>
    <row r="111" spans="1:9" x14ac:dyDescent="0.45">
      <c r="A111">
        <f t="shared" si="13"/>
        <v>0.9036961141150639</v>
      </c>
      <c r="B111" s="33">
        <v>49</v>
      </c>
      <c r="C111" s="35">
        <v>10307</v>
      </c>
      <c r="D111" s="35">
        <v>10302</v>
      </c>
      <c r="E111" s="35">
        <v>10392</v>
      </c>
      <c r="G111" s="30">
        <f t="shared" si="10"/>
        <v>5.7257371886630404</v>
      </c>
      <c r="H111" s="30">
        <f t="shared" si="11"/>
        <v>6.4414543372459203</v>
      </c>
      <c r="I111" s="30">
        <f t="shared" si="12"/>
        <v>7.1571714858288003</v>
      </c>
    </row>
    <row r="112" spans="1:9" x14ac:dyDescent="0.45">
      <c r="A112">
        <f t="shared" si="13"/>
        <v>1.0327955589886444</v>
      </c>
      <c r="B112" s="33">
        <v>64</v>
      </c>
      <c r="C112" s="35">
        <v>10309</v>
      </c>
      <c r="D112" s="35">
        <v>10304</v>
      </c>
      <c r="E112" s="35">
        <v>10394</v>
      </c>
      <c r="G112" s="30">
        <f t="shared" si="10"/>
        <v>7.1571714858288003</v>
      </c>
      <c r="H112" s="30">
        <f t="shared" si="11"/>
        <v>7.8728886344116802</v>
      </c>
      <c r="I112" s="30">
        <f t="shared" si="12"/>
        <v>8.588605782994561</v>
      </c>
    </row>
    <row r="113" spans="1:9" x14ac:dyDescent="0.45">
      <c r="A113">
        <f t="shared" si="13"/>
        <v>1.1618950038622251</v>
      </c>
      <c r="B113" s="33">
        <v>81</v>
      </c>
      <c r="C113" s="35">
        <v>10310</v>
      </c>
      <c r="D113" s="35">
        <v>10305</v>
      </c>
      <c r="E113" s="35">
        <v>10396</v>
      </c>
      <c r="G113" s="30">
        <f t="shared" si="10"/>
        <v>7.8728886344116802</v>
      </c>
      <c r="H113" s="30">
        <f t="shared" si="11"/>
        <v>8.588605782994561</v>
      </c>
      <c r="I113" s="30">
        <f t="shared" si="12"/>
        <v>10.020040080160321</v>
      </c>
    </row>
    <row r="114" spans="1:9" x14ac:dyDescent="0.45">
      <c r="A114">
        <f t="shared" si="13"/>
        <v>1.2909944487358056</v>
      </c>
      <c r="B114" s="33">
        <v>100</v>
      </c>
      <c r="C114" s="35">
        <v>10312</v>
      </c>
      <c r="D114" s="35">
        <v>10307</v>
      </c>
      <c r="E114" s="35">
        <v>10398</v>
      </c>
      <c r="G114" s="30">
        <f t="shared" si="10"/>
        <v>9.3043229315774401</v>
      </c>
      <c r="H114" s="30">
        <f t="shared" si="11"/>
        <v>10.020040080160321</v>
      </c>
      <c r="I114" s="30">
        <f t="shared" si="12"/>
        <v>11.451474377326081</v>
      </c>
    </row>
    <row r="115" spans="1:9" x14ac:dyDescent="0.45">
      <c r="A115">
        <f t="shared" si="13"/>
        <v>1.4200938936093861</v>
      </c>
      <c r="B115" s="33">
        <v>121</v>
      </c>
      <c r="C115" s="35">
        <v>10313</v>
      </c>
      <c r="D115" s="35">
        <v>10308</v>
      </c>
      <c r="E115" s="35">
        <v>10400</v>
      </c>
      <c r="G115" s="30">
        <f t="shared" si="10"/>
        <v>10.020040080160321</v>
      </c>
      <c r="H115" s="30">
        <f t="shared" si="11"/>
        <v>10.7357572287432</v>
      </c>
      <c r="I115" s="30">
        <f t="shared" si="12"/>
        <v>12.882908674491841</v>
      </c>
    </row>
    <row r="116" spans="1:9" x14ac:dyDescent="0.45">
      <c r="A116">
        <f t="shared" si="13"/>
        <v>1.5491933384829668</v>
      </c>
      <c r="B116" s="33">
        <v>144</v>
      </c>
      <c r="C116" s="35">
        <v>10315</v>
      </c>
      <c r="D116" s="35">
        <v>10309</v>
      </c>
      <c r="E116" s="35">
        <v>10402</v>
      </c>
      <c r="G116" s="30">
        <f t="shared" si="10"/>
        <v>11.451474377326081</v>
      </c>
      <c r="H116" s="30">
        <f t="shared" si="11"/>
        <v>11.451474377326081</v>
      </c>
      <c r="I116" s="30">
        <f t="shared" si="12"/>
        <v>14.314342971657601</v>
      </c>
    </row>
    <row r="117" spans="1:9" x14ac:dyDescent="0.45">
      <c r="A117">
        <f t="shared" si="13"/>
        <v>1.6782927833565473</v>
      </c>
      <c r="B117" s="33">
        <v>169</v>
      </c>
      <c r="C117" s="35">
        <v>10317</v>
      </c>
      <c r="D117" s="35">
        <v>10311</v>
      </c>
      <c r="E117" s="35">
        <v>10405</v>
      </c>
      <c r="G117" s="30">
        <f t="shared" si="10"/>
        <v>12.882908674491841</v>
      </c>
      <c r="H117" s="30">
        <f t="shared" si="11"/>
        <v>12.882908674491841</v>
      </c>
      <c r="I117" s="30">
        <f t="shared" si="12"/>
        <v>16.461494417406239</v>
      </c>
    </row>
    <row r="118" spans="1:9" x14ac:dyDescent="0.45">
      <c r="A118">
        <f t="shared" si="13"/>
        <v>1.8073922282301278</v>
      </c>
      <c r="B118" s="33">
        <v>196</v>
      </c>
      <c r="C118" s="35">
        <v>10318</v>
      </c>
      <c r="D118" s="35">
        <v>10313</v>
      </c>
      <c r="E118" s="35">
        <v>10407</v>
      </c>
      <c r="G118" s="30">
        <f t="shared" si="10"/>
        <v>13.598625823074721</v>
      </c>
      <c r="H118" s="30">
        <f t="shared" si="11"/>
        <v>14.314342971657601</v>
      </c>
      <c r="I118" s="30">
        <f t="shared" si="12"/>
        <v>17.892928714572001</v>
      </c>
    </row>
    <row r="119" spans="1:9" x14ac:dyDescent="0.45">
      <c r="A119">
        <f t="shared" si="13"/>
        <v>1.9364916731037085</v>
      </c>
      <c r="B119" s="33">
        <v>225</v>
      </c>
      <c r="C119" s="35">
        <v>10320</v>
      </c>
      <c r="D119" s="35">
        <v>10315</v>
      </c>
      <c r="E119" s="35">
        <v>10409</v>
      </c>
      <c r="G119" s="30">
        <f t="shared" si="10"/>
        <v>15.030060120240481</v>
      </c>
      <c r="H119" s="30">
        <f t="shared" si="11"/>
        <v>15.74577726882336</v>
      </c>
      <c r="I119" s="30">
        <f t="shared" si="12"/>
        <v>19.324363011737763</v>
      </c>
    </row>
    <row r="120" spans="1:9" x14ac:dyDescent="0.45">
      <c r="A120">
        <f t="shared" si="13"/>
        <v>2.0655911179772888</v>
      </c>
      <c r="B120" s="33">
        <v>256</v>
      </c>
      <c r="C120" s="35">
        <v>10322</v>
      </c>
      <c r="D120" s="35">
        <v>10317</v>
      </c>
      <c r="E120" s="35">
        <v>10411</v>
      </c>
      <c r="G120" s="30">
        <f t="shared" si="10"/>
        <v>16.461494417406239</v>
      </c>
      <c r="H120" s="30">
        <f t="shared" si="11"/>
        <v>17.177211565989122</v>
      </c>
      <c r="I120" s="30">
        <f t="shared" si="12"/>
        <v>20.755797308903521</v>
      </c>
    </row>
    <row r="121" spans="1:9" x14ac:dyDescent="0.45">
      <c r="A121">
        <f t="shared" si="13"/>
        <v>2.1946905628508695</v>
      </c>
      <c r="B121" s="33">
        <v>289</v>
      </c>
      <c r="C121" s="35">
        <v>10324</v>
      </c>
      <c r="D121" s="35">
        <v>10319</v>
      </c>
      <c r="E121" s="35">
        <v>10413</v>
      </c>
      <c r="G121" s="30">
        <f t="shared" si="10"/>
        <v>17.892928714572001</v>
      </c>
      <c r="H121" s="30">
        <f t="shared" si="11"/>
        <v>18.60864586315488</v>
      </c>
      <c r="I121" s="30">
        <f t="shared" si="12"/>
        <v>22.187231606069282</v>
      </c>
    </row>
    <row r="122" spans="1:9" x14ac:dyDescent="0.45">
      <c r="A122">
        <f t="shared" si="13"/>
        <v>2.3237900077244502</v>
      </c>
      <c r="B122" s="33">
        <v>324</v>
      </c>
      <c r="C122" s="35">
        <v>10326</v>
      </c>
      <c r="D122" s="35">
        <v>10320</v>
      </c>
      <c r="E122" s="35">
        <v>10415</v>
      </c>
      <c r="G122" s="30">
        <f t="shared" si="10"/>
        <v>19.324363011737763</v>
      </c>
      <c r="H122" s="30">
        <f t="shared" si="11"/>
        <v>19.324363011737763</v>
      </c>
      <c r="I122" s="30">
        <f t="shared" si="12"/>
        <v>23.618665903235041</v>
      </c>
    </row>
    <row r="123" spans="1:9" x14ac:dyDescent="0.45">
      <c r="A123">
        <f t="shared" si="13"/>
        <v>4.905778905196061</v>
      </c>
      <c r="B123" s="33">
        <v>1444</v>
      </c>
      <c r="C123" s="35">
        <v>10362</v>
      </c>
      <c r="D123" s="35">
        <v>10361</v>
      </c>
      <c r="E123" s="35">
        <v>10460</v>
      </c>
      <c r="G123" s="30">
        <f t="shared" si="10"/>
        <v>45.09018036072144</v>
      </c>
      <c r="H123" s="30">
        <f t="shared" si="11"/>
        <v>48.668766103635846</v>
      </c>
      <c r="I123" s="30">
        <f t="shared" si="12"/>
        <v>55.825937589464644</v>
      </c>
    </row>
    <row r="124" spans="1:9" x14ac:dyDescent="0.45">
      <c r="B124" s="1"/>
      <c r="F124" s="4" t="s">
        <v>3</v>
      </c>
      <c r="G124" s="30">
        <f>SLOPE(G107:G123,$A$62:$A$78)</f>
        <v>9.1746751804730788</v>
      </c>
      <c r="H124" s="30">
        <f>SLOPE(H107:H123,$A$62:$A$78)</f>
        <v>9.7344588278889876</v>
      </c>
      <c r="I124" s="30">
        <f>SLOPE(I107:I123,$A$62:$A$78)</f>
        <v>11.476802622843458</v>
      </c>
    </row>
    <row r="125" spans="1:9" x14ac:dyDescent="0.45">
      <c r="B125" s="1"/>
      <c r="G125" s="14" t="s">
        <v>12</v>
      </c>
      <c r="H125" s="15">
        <f>AVERAGE(G103:I103,G124:I124)</f>
        <v>9.2508717752319036</v>
      </c>
    </row>
    <row r="126" spans="1:9" x14ac:dyDescent="0.45">
      <c r="B126" s="1"/>
      <c r="G126" s="14" t="s">
        <v>13</v>
      </c>
      <c r="H126" s="15">
        <f>_xlfn.STDEV.S(G103:I103,G124:I124)</f>
        <v>1.5068624088742149</v>
      </c>
    </row>
    <row r="127" spans="1:9" x14ac:dyDescent="0.45">
      <c r="B127" s="1"/>
    </row>
    <row r="128" spans="1:9" x14ac:dyDescent="0.45">
      <c r="B128" s="1"/>
    </row>
    <row r="129" spans="2:6" x14ac:dyDescent="0.45">
      <c r="B129" s="1"/>
    </row>
    <row r="130" spans="2:6" x14ac:dyDescent="0.45">
      <c r="B130" s="1"/>
    </row>
    <row r="131" spans="2:6" x14ac:dyDescent="0.45">
      <c r="B131" s="1"/>
    </row>
    <row r="132" spans="2:6" x14ac:dyDescent="0.45">
      <c r="B132" s="1"/>
    </row>
    <row r="133" spans="2:6" x14ac:dyDescent="0.45">
      <c r="B133" s="1"/>
    </row>
    <row r="134" spans="2:6" x14ac:dyDescent="0.45">
      <c r="B134" s="1"/>
    </row>
    <row r="135" spans="2:6" x14ac:dyDescent="0.45">
      <c r="B135" s="1"/>
    </row>
    <row r="136" spans="2:6" x14ac:dyDescent="0.45">
      <c r="B136" s="1"/>
    </row>
    <row r="137" spans="2:6" x14ac:dyDescent="0.45">
      <c r="B137" s="1"/>
    </row>
    <row r="138" spans="2:6" x14ac:dyDescent="0.45">
      <c r="B138" s="1"/>
    </row>
    <row r="139" spans="2:6" x14ac:dyDescent="0.45">
      <c r="B139" s="1"/>
    </row>
    <row r="140" spans="2:6" x14ac:dyDescent="0.45">
      <c r="B140" s="1"/>
    </row>
    <row r="141" spans="2:6" x14ac:dyDescent="0.45">
      <c r="B141" s="1"/>
    </row>
    <row r="142" spans="2:6" x14ac:dyDescent="0.45">
      <c r="B142" s="4"/>
      <c r="F142" s="4"/>
    </row>
    <row r="143" spans="2:6" s="5" customFormat="1" x14ac:dyDescent="0.45">
      <c r="B143" s="6"/>
    </row>
    <row r="144" spans="2:6" x14ac:dyDescent="0.45">
      <c r="B144" s="1"/>
      <c r="C144" s="1"/>
      <c r="F144" s="1"/>
    </row>
    <row r="145" spans="2:8" x14ac:dyDescent="0.45">
      <c r="B145" s="1"/>
      <c r="H145" s="2"/>
    </row>
    <row r="146" spans="2:8" x14ac:dyDescent="0.45">
      <c r="B146" s="1"/>
    </row>
    <row r="147" spans="2:8" x14ac:dyDescent="0.45">
      <c r="B147" s="1"/>
    </row>
    <row r="148" spans="2:8" x14ac:dyDescent="0.45">
      <c r="B148" s="1"/>
    </row>
    <row r="149" spans="2:8" x14ac:dyDescent="0.45">
      <c r="B149" s="1"/>
    </row>
    <row r="150" spans="2:8" x14ac:dyDescent="0.45">
      <c r="B150" s="1"/>
    </row>
    <row r="151" spans="2:8" x14ac:dyDescent="0.45">
      <c r="B151" s="1"/>
    </row>
    <row r="152" spans="2:8" x14ac:dyDescent="0.45">
      <c r="B152" s="1"/>
    </row>
    <row r="153" spans="2:8" x14ac:dyDescent="0.45">
      <c r="B153" s="1"/>
    </row>
    <row r="154" spans="2:8" x14ac:dyDescent="0.45">
      <c r="B154" s="1"/>
    </row>
    <row r="155" spans="2:8" x14ac:dyDescent="0.45">
      <c r="B155" s="1"/>
    </row>
    <row r="156" spans="2:8" x14ac:dyDescent="0.45">
      <c r="B156" s="1"/>
    </row>
    <row r="157" spans="2:8" x14ac:dyDescent="0.45">
      <c r="B157" s="1"/>
    </row>
    <row r="158" spans="2:8" x14ac:dyDescent="0.45">
      <c r="B158" s="1"/>
    </row>
    <row r="159" spans="2:8" x14ac:dyDescent="0.45">
      <c r="B159" s="1"/>
    </row>
    <row r="160" spans="2:8" x14ac:dyDescent="0.45">
      <c r="B160" s="1"/>
    </row>
    <row r="161" spans="2:8" x14ac:dyDescent="0.45">
      <c r="B161" s="1"/>
    </row>
    <row r="162" spans="2:8" x14ac:dyDescent="0.45">
      <c r="B162" s="1"/>
    </row>
    <row r="163" spans="2:8" x14ac:dyDescent="0.45">
      <c r="B163" s="4"/>
      <c r="F163" s="4"/>
    </row>
    <row r="164" spans="2:8" x14ac:dyDescent="0.45">
      <c r="B164" s="1"/>
      <c r="C164" s="1"/>
      <c r="F164" s="1"/>
    </row>
    <row r="165" spans="2:8" x14ac:dyDescent="0.45">
      <c r="B165" s="1"/>
      <c r="H165" s="2"/>
    </row>
    <row r="166" spans="2:8" x14ac:dyDescent="0.45">
      <c r="B166" s="1"/>
    </row>
    <row r="167" spans="2:8" x14ac:dyDescent="0.45">
      <c r="B167" s="1"/>
    </row>
    <row r="168" spans="2:8" x14ac:dyDescent="0.45">
      <c r="B168" s="1"/>
    </row>
    <row r="169" spans="2:8" x14ac:dyDescent="0.45">
      <c r="B169" s="1"/>
    </row>
    <row r="170" spans="2:8" x14ac:dyDescent="0.45">
      <c r="B170" s="1"/>
    </row>
    <row r="171" spans="2:8" x14ac:dyDescent="0.45">
      <c r="B171" s="1"/>
    </row>
    <row r="172" spans="2:8" x14ac:dyDescent="0.45">
      <c r="B172" s="1"/>
    </row>
    <row r="173" spans="2:8" x14ac:dyDescent="0.45">
      <c r="B173" s="1"/>
    </row>
    <row r="174" spans="2:8" x14ac:dyDescent="0.45">
      <c r="B174" s="1"/>
    </row>
    <row r="175" spans="2:8" x14ac:dyDescent="0.45">
      <c r="B175" s="1"/>
    </row>
    <row r="176" spans="2:8" x14ac:dyDescent="0.45">
      <c r="B176" s="1"/>
    </row>
    <row r="177" spans="2:6" x14ac:dyDescent="0.45">
      <c r="B177" s="1"/>
    </row>
    <row r="178" spans="2:6" x14ac:dyDescent="0.45">
      <c r="B178" s="1"/>
    </row>
    <row r="179" spans="2:6" x14ac:dyDescent="0.45">
      <c r="B179" s="1"/>
    </row>
    <row r="180" spans="2:6" x14ac:dyDescent="0.45">
      <c r="B180" s="1"/>
    </row>
    <row r="181" spans="2:6" x14ac:dyDescent="0.45">
      <c r="B181" s="1"/>
    </row>
    <row r="182" spans="2:6" x14ac:dyDescent="0.45">
      <c r="B182" s="1"/>
    </row>
    <row r="183" spans="2:6" x14ac:dyDescent="0.45">
      <c r="F183" s="4"/>
    </row>
    <row r="184" spans="2:6" x14ac:dyDescent="0.45">
      <c r="B184" s="1"/>
    </row>
    <row r="185" spans="2:6" x14ac:dyDescent="0.45">
      <c r="B185" s="1"/>
    </row>
    <row r="186" spans="2:6" x14ac:dyDescent="0.45">
      <c r="B186" s="1"/>
    </row>
    <row r="187" spans="2:6" x14ac:dyDescent="0.45">
      <c r="B187" s="1"/>
    </row>
    <row r="188" spans="2:6" x14ac:dyDescent="0.45">
      <c r="B188" s="1"/>
    </row>
    <row r="189" spans="2:6" x14ac:dyDescent="0.45">
      <c r="B189" s="1"/>
    </row>
    <row r="190" spans="2:6" x14ac:dyDescent="0.45">
      <c r="B190" s="1"/>
    </row>
    <row r="191" spans="2:6" x14ac:dyDescent="0.45">
      <c r="B191" s="1"/>
    </row>
    <row r="192" spans="2:6" x14ac:dyDescent="0.45">
      <c r="B192" s="1"/>
    </row>
    <row r="193" spans="2:2" x14ac:dyDescent="0.45">
      <c r="B193" s="1"/>
    </row>
    <row r="194" spans="2:2" x14ac:dyDescent="0.45">
      <c r="B194" s="1"/>
    </row>
    <row r="195" spans="2:2" x14ac:dyDescent="0.45">
      <c r="B195" s="1"/>
    </row>
    <row r="196" spans="2:2" x14ac:dyDescent="0.45">
      <c r="B196" s="1"/>
    </row>
    <row r="197" spans="2:2" x14ac:dyDescent="0.45">
      <c r="B197" s="1"/>
    </row>
    <row r="198" spans="2:2" x14ac:dyDescent="0.45">
      <c r="B198" s="1"/>
    </row>
    <row r="199" spans="2:2" x14ac:dyDescent="0.45">
      <c r="B199" s="1"/>
    </row>
    <row r="200" spans="2:2" x14ac:dyDescent="0.45">
      <c r="B200" s="1"/>
    </row>
    <row r="201" spans="2:2" x14ac:dyDescent="0.45">
      <c r="B201" s="1"/>
    </row>
    <row r="202" spans="2:2" x14ac:dyDescent="0.45">
      <c r="B202" s="1"/>
    </row>
    <row r="203" spans="2:2" x14ac:dyDescent="0.45">
      <c r="B203" s="1"/>
    </row>
    <row r="204" spans="2:2" x14ac:dyDescent="0.45">
      <c r="B204" s="1"/>
    </row>
    <row r="205" spans="2:2" x14ac:dyDescent="0.45">
      <c r="B205" s="1"/>
    </row>
    <row r="206" spans="2:2" x14ac:dyDescent="0.45">
      <c r="B206" s="1"/>
    </row>
    <row r="207" spans="2:2" x14ac:dyDescent="0.45">
      <c r="B207" s="1"/>
    </row>
    <row r="208" spans="2:2" x14ac:dyDescent="0.45">
      <c r="B208" s="1"/>
    </row>
    <row r="209" spans="2:2" x14ac:dyDescent="0.45">
      <c r="B209" s="1"/>
    </row>
    <row r="210" spans="2:2" x14ac:dyDescent="0.45">
      <c r="B210" s="1"/>
    </row>
    <row r="211" spans="2:2" x14ac:dyDescent="0.45">
      <c r="B211" s="1"/>
    </row>
    <row r="212" spans="2:2" x14ac:dyDescent="0.45">
      <c r="B212" s="1"/>
    </row>
    <row r="213" spans="2:2" x14ac:dyDescent="0.45">
      <c r="B213" s="1"/>
    </row>
    <row r="214" spans="2:2" x14ac:dyDescent="0.45">
      <c r="B214" s="1"/>
    </row>
    <row r="215" spans="2:2" x14ac:dyDescent="0.45">
      <c r="B215" s="1"/>
    </row>
    <row r="216" spans="2:2" x14ac:dyDescent="0.45">
      <c r="B216" s="1"/>
    </row>
    <row r="217" spans="2:2" x14ac:dyDescent="0.45">
      <c r="B217" s="1"/>
    </row>
    <row r="218" spans="2:2" x14ac:dyDescent="0.45">
      <c r="B218" s="1"/>
    </row>
    <row r="219" spans="2:2" x14ac:dyDescent="0.45">
      <c r="B219" s="1"/>
    </row>
    <row r="220" spans="2:2" x14ac:dyDescent="0.45">
      <c r="B220" s="1"/>
    </row>
    <row r="221" spans="2:2" x14ac:dyDescent="0.45">
      <c r="B221" s="1"/>
    </row>
    <row r="222" spans="2:2" x14ac:dyDescent="0.45">
      <c r="B222" s="1"/>
    </row>
    <row r="223" spans="2:2" x14ac:dyDescent="0.45">
      <c r="B223" s="1"/>
    </row>
    <row r="224" spans="2:2" x14ac:dyDescent="0.45">
      <c r="B224" s="1"/>
    </row>
    <row r="225" spans="2:2" x14ac:dyDescent="0.45">
      <c r="B225" s="1"/>
    </row>
    <row r="226" spans="2:2" x14ac:dyDescent="0.45">
      <c r="B226" s="1"/>
    </row>
    <row r="227" spans="2:2" x14ac:dyDescent="0.45">
      <c r="B227" s="1"/>
    </row>
    <row r="228" spans="2:2" x14ac:dyDescent="0.45">
      <c r="B228" s="1"/>
    </row>
    <row r="229" spans="2:2" x14ac:dyDescent="0.45">
      <c r="B229" s="1"/>
    </row>
    <row r="230" spans="2:2" x14ac:dyDescent="0.45">
      <c r="B230" s="1"/>
    </row>
    <row r="231" spans="2:2" x14ac:dyDescent="0.45">
      <c r="B231" s="1"/>
    </row>
    <row r="232" spans="2:2" x14ac:dyDescent="0.45">
      <c r="B232" s="1"/>
    </row>
    <row r="233" spans="2:2" x14ac:dyDescent="0.45">
      <c r="B233" s="1"/>
    </row>
    <row r="234" spans="2:2" x14ac:dyDescent="0.45">
      <c r="B234" s="1"/>
    </row>
    <row r="235" spans="2:2" x14ac:dyDescent="0.45">
      <c r="B235" s="1"/>
    </row>
    <row r="236" spans="2:2" x14ac:dyDescent="0.45">
      <c r="B236" s="1"/>
    </row>
    <row r="237" spans="2:2" x14ac:dyDescent="0.45">
      <c r="B237" s="1"/>
    </row>
    <row r="238" spans="2:2" x14ac:dyDescent="0.45">
      <c r="B238" s="1"/>
    </row>
    <row r="239" spans="2:2" x14ac:dyDescent="0.45">
      <c r="B239" s="1"/>
    </row>
    <row r="240" spans="2:2" x14ac:dyDescent="0.45">
      <c r="B240" s="1"/>
    </row>
    <row r="241" spans="2:2" x14ac:dyDescent="0.45">
      <c r="B241" s="1"/>
    </row>
    <row r="242" spans="2:2" x14ac:dyDescent="0.45">
      <c r="B242" s="1"/>
    </row>
    <row r="243" spans="2:2" x14ac:dyDescent="0.45">
      <c r="B243" s="1"/>
    </row>
    <row r="244" spans="2:2" x14ac:dyDescent="0.45">
      <c r="B244" s="1"/>
    </row>
    <row r="245" spans="2:2" x14ac:dyDescent="0.45">
      <c r="B245" s="1"/>
    </row>
    <row r="246" spans="2:2" x14ac:dyDescent="0.45">
      <c r="B246" s="1"/>
    </row>
    <row r="247" spans="2:2" x14ac:dyDescent="0.45">
      <c r="B247" s="1"/>
    </row>
    <row r="248" spans="2:2" x14ac:dyDescent="0.45">
      <c r="B248" s="1"/>
    </row>
    <row r="249" spans="2:2" x14ac:dyDescent="0.45">
      <c r="B249" s="1"/>
    </row>
    <row r="250" spans="2:2" x14ac:dyDescent="0.45">
      <c r="B250" s="1"/>
    </row>
    <row r="251" spans="2:2" x14ac:dyDescent="0.45">
      <c r="B251" s="1"/>
    </row>
    <row r="252" spans="2:2" x14ac:dyDescent="0.45">
      <c r="B252" s="1"/>
    </row>
    <row r="253" spans="2:2" x14ac:dyDescent="0.45">
      <c r="B253" s="1"/>
    </row>
    <row r="254" spans="2:2" x14ac:dyDescent="0.45">
      <c r="B254" s="1"/>
    </row>
    <row r="255" spans="2:2" x14ac:dyDescent="0.45">
      <c r="B255" s="1"/>
    </row>
    <row r="256" spans="2:2" x14ac:dyDescent="0.45">
      <c r="B256" s="1"/>
    </row>
    <row r="257" spans="2:2" x14ac:dyDescent="0.45">
      <c r="B257" s="1"/>
    </row>
    <row r="258" spans="2:2" x14ac:dyDescent="0.45">
      <c r="B258" s="1"/>
    </row>
    <row r="260" spans="2:2" x14ac:dyDescent="0.45">
      <c r="B260" s="1"/>
    </row>
    <row r="261" spans="2:2" x14ac:dyDescent="0.45">
      <c r="B261" s="1"/>
    </row>
    <row r="262" spans="2:2" x14ac:dyDescent="0.45">
      <c r="B262" s="1"/>
    </row>
    <row r="263" spans="2:2" x14ac:dyDescent="0.45">
      <c r="B263" s="1"/>
    </row>
    <row r="264" spans="2:2" x14ac:dyDescent="0.45">
      <c r="B264" s="1"/>
    </row>
    <row r="265" spans="2:2" x14ac:dyDescent="0.45">
      <c r="B265" s="1"/>
    </row>
    <row r="266" spans="2:2" x14ac:dyDescent="0.45">
      <c r="B266" s="1"/>
    </row>
    <row r="267" spans="2:2" x14ac:dyDescent="0.45">
      <c r="B267" s="1"/>
    </row>
    <row r="268" spans="2:2" x14ac:dyDescent="0.45">
      <c r="B268" s="1"/>
    </row>
    <row r="269" spans="2:2" x14ac:dyDescent="0.45">
      <c r="B269" s="1"/>
    </row>
    <row r="270" spans="2:2" x14ac:dyDescent="0.45">
      <c r="B270" s="1"/>
    </row>
    <row r="271" spans="2:2" x14ac:dyDescent="0.45">
      <c r="B271" s="1"/>
    </row>
    <row r="272" spans="2:2" x14ac:dyDescent="0.45">
      <c r="B272" s="1"/>
    </row>
    <row r="273" spans="2:2" x14ac:dyDescent="0.45">
      <c r="B273" s="1"/>
    </row>
    <row r="274" spans="2:2" x14ac:dyDescent="0.45">
      <c r="B274" s="1"/>
    </row>
    <row r="275" spans="2:2" x14ac:dyDescent="0.45">
      <c r="B275" s="1"/>
    </row>
    <row r="276" spans="2:2" x14ac:dyDescent="0.45">
      <c r="B276" s="1"/>
    </row>
    <row r="277" spans="2:2" x14ac:dyDescent="0.45">
      <c r="B277" s="1"/>
    </row>
    <row r="278" spans="2:2" x14ac:dyDescent="0.45">
      <c r="B278" s="1"/>
    </row>
    <row r="279" spans="2:2" x14ac:dyDescent="0.45">
      <c r="B279" s="1"/>
    </row>
    <row r="280" spans="2:2" x14ac:dyDescent="0.45">
      <c r="B280" s="1"/>
    </row>
    <row r="281" spans="2:2" x14ac:dyDescent="0.45">
      <c r="B281" s="1"/>
    </row>
    <row r="282" spans="2:2" x14ac:dyDescent="0.45">
      <c r="B282" s="1"/>
    </row>
    <row r="283" spans="2:2" x14ac:dyDescent="0.45">
      <c r="B283" s="1"/>
    </row>
    <row r="284" spans="2:2" x14ac:dyDescent="0.45">
      <c r="B284" s="1"/>
    </row>
    <row r="285" spans="2:2" x14ac:dyDescent="0.45">
      <c r="B285" s="1"/>
    </row>
  </sheetData>
  <mergeCells count="8">
    <mergeCell ref="C105:E105"/>
    <mergeCell ref="G105:I105"/>
    <mergeCell ref="C36:E36"/>
    <mergeCell ref="G36:I36"/>
    <mergeCell ref="C60:E60"/>
    <mergeCell ref="G60:I60"/>
    <mergeCell ref="C84:E84"/>
    <mergeCell ref="G84:I8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F5181-19EE-4D3A-92B0-874CC982B0EA}">
  <sheetPr>
    <tabColor rgb="FFFFFF00"/>
  </sheetPr>
  <dimension ref="A1:AC285"/>
  <sheetViews>
    <sheetView topLeftCell="A118" zoomScale="85" zoomScaleNormal="85" workbookViewId="0">
      <selection activeCell="B2" sqref="B2"/>
    </sheetView>
  </sheetViews>
  <sheetFormatPr defaultColWidth="8.73046875" defaultRowHeight="14.25" x14ac:dyDescent="0.45"/>
  <cols>
    <col min="1" max="1" width="22.53125" customWidth="1"/>
    <col min="2" max="5" width="20.796875" customWidth="1"/>
    <col min="6" max="6" width="11.19921875" customWidth="1"/>
    <col min="7" max="7" width="22.73046875" customWidth="1"/>
    <col min="8" max="8" width="21" customWidth="1"/>
    <col min="9" max="9" width="16" customWidth="1"/>
  </cols>
  <sheetData>
    <row r="1" spans="1:7" ht="23.25" x14ac:dyDescent="0.7">
      <c r="A1" s="50" t="s">
        <v>33</v>
      </c>
    </row>
    <row r="2" spans="1:7" ht="23.25" x14ac:dyDescent="0.7">
      <c r="A2" s="11" t="s">
        <v>34</v>
      </c>
      <c r="B2" s="11" t="s">
        <v>39</v>
      </c>
    </row>
    <row r="4" spans="1:7" x14ac:dyDescent="0.45">
      <c r="A4" t="s">
        <v>18</v>
      </c>
      <c r="B4" s="19">
        <v>43630</v>
      </c>
    </row>
    <row r="5" spans="1:7" x14ac:dyDescent="0.45">
      <c r="A5" t="s">
        <v>19</v>
      </c>
      <c r="B5" s="20">
        <v>43658</v>
      </c>
    </row>
    <row r="6" spans="1:7" x14ac:dyDescent="0.45">
      <c r="A6" s="36" t="s">
        <v>20</v>
      </c>
      <c r="B6" s="20">
        <v>43971</v>
      </c>
    </row>
    <row r="7" spans="1:7" x14ac:dyDescent="0.45">
      <c r="B7" s="16"/>
    </row>
    <row r="8" spans="1:7" x14ac:dyDescent="0.45">
      <c r="A8" s="8" t="s">
        <v>4</v>
      </c>
      <c r="D8" s="12" t="s">
        <v>16</v>
      </c>
    </row>
    <row r="9" spans="1:7" x14ac:dyDescent="0.45">
      <c r="A9" s="8"/>
      <c r="D9" s="12"/>
    </row>
    <row r="10" spans="1:7" x14ac:dyDescent="0.45">
      <c r="A10" s="8" t="s">
        <v>5</v>
      </c>
      <c r="B10" s="25" t="s">
        <v>14</v>
      </c>
      <c r="D10" s="12" t="s">
        <v>5</v>
      </c>
      <c r="E10" s="25" t="s">
        <v>14</v>
      </c>
      <c r="F10" s="12" t="s">
        <v>35</v>
      </c>
      <c r="G10" s="25" t="s">
        <v>14</v>
      </c>
    </row>
    <row r="11" spans="1:7" x14ac:dyDescent="0.45">
      <c r="A11" s="21" t="s">
        <v>10</v>
      </c>
      <c r="B11" s="22">
        <v>161.6</v>
      </c>
      <c r="D11" s="23" t="s">
        <v>10</v>
      </c>
      <c r="E11" s="24">
        <v>274.8</v>
      </c>
      <c r="F11" s="23" t="s">
        <v>10</v>
      </c>
      <c r="G11" s="24">
        <v>200.6</v>
      </c>
    </row>
    <row r="12" spans="1:7" x14ac:dyDescent="0.45">
      <c r="A12" s="21" t="s">
        <v>11</v>
      </c>
      <c r="B12" s="22">
        <v>135.19999999999999</v>
      </c>
      <c r="D12" s="23" t="s">
        <v>11</v>
      </c>
      <c r="E12" s="24">
        <v>175.8</v>
      </c>
      <c r="F12" s="23" t="s">
        <v>11</v>
      </c>
      <c r="G12" s="24">
        <v>227.6</v>
      </c>
    </row>
    <row r="13" spans="1:7" x14ac:dyDescent="0.45">
      <c r="A13" s="21" t="s">
        <v>27</v>
      </c>
      <c r="B13" s="22">
        <v>127.2</v>
      </c>
      <c r="D13" s="23" t="s">
        <v>27</v>
      </c>
      <c r="E13" s="24">
        <v>258.60000000000002</v>
      </c>
      <c r="F13" s="23" t="s">
        <v>27</v>
      </c>
      <c r="G13" s="24">
        <v>163.4</v>
      </c>
    </row>
    <row r="14" spans="1:7" x14ac:dyDescent="0.45">
      <c r="A14" s="21" t="s">
        <v>28</v>
      </c>
      <c r="B14" s="22">
        <v>150.4</v>
      </c>
      <c r="D14" s="23" t="s">
        <v>28</v>
      </c>
      <c r="E14" s="24">
        <v>266</v>
      </c>
      <c r="F14" s="23" t="s">
        <v>28</v>
      </c>
      <c r="G14" s="24">
        <v>201.8</v>
      </c>
    </row>
    <row r="15" spans="1:7" x14ac:dyDescent="0.45">
      <c r="A15" s="8" t="s">
        <v>6</v>
      </c>
      <c r="B15" s="8"/>
      <c r="D15" s="12" t="s">
        <v>6</v>
      </c>
      <c r="E15" s="13"/>
      <c r="F15" s="12" t="s">
        <v>36</v>
      </c>
      <c r="G15" s="13"/>
    </row>
    <row r="16" spans="1:7" x14ac:dyDescent="0.45">
      <c r="A16" s="21" t="s">
        <v>10</v>
      </c>
      <c r="B16" s="22">
        <v>192.2</v>
      </c>
      <c r="D16" s="23" t="s">
        <v>10</v>
      </c>
      <c r="E16" s="24">
        <v>195</v>
      </c>
      <c r="F16" s="23" t="s">
        <v>10</v>
      </c>
      <c r="G16" s="24">
        <v>195.8</v>
      </c>
    </row>
    <row r="17" spans="1:7" x14ac:dyDescent="0.45">
      <c r="A17" s="21" t="s">
        <v>11</v>
      </c>
      <c r="B17" s="22">
        <v>188.6</v>
      </c>
      <c r="D17" s="23" t="s">
        <v>11</v>
      </c>
      <c r="E17" s="24">
        <v>140.80000000000001</v>
      </c>
      <c r="F17" s="23" t="s">
        <v>11</v>
      </c>
      <c r="G17" s="24">
        <v>188.4</v>
      </c>
    </row>
    <row r="18" spans="1:7" x14ac:dyDescent="0.45">
      <c r="A18" s="21" t="s">
        <v>27</v>
      </c>
      <c r="B18" s="22">
        <v>203</v>
      </c>
      <c r="D18" s="23" t="s">
        <v>27</v>
      </c>
      <c r="E18" s="24">
        <v>192.2</v>
      </c>
      <c r="F18" s="23" t="s">
        <v>27</v>
      </c>
      <c r="G18" s="24">
        <v>197</v>
      </c>
    </row>
    <row r="19" spans="1:7" x14ac:dyDescent="0.45">
      <c r="A19" s="21" t="s">
        <v>28</v>
      </c>
      <c r="B19" s="22">
        <v>208.8</v>
      </c>
      <c r="D19" s="23" t="s">
        <v>28</v>
      </c>
      <c r="E19" s="24">
        <v>205.2</v>
      </c>
      <c r="F19" s="23" t="s">
        <v>28</v>
      </c>
      <c r="G19" s="24">
        <v>182.4</v>
      </c>
    </row>
    <row r="20" spans="1:7" x14ac:dyDescent="0.45">
      <c r="A20" s="8" t="s">
        <v>7</v>
      </c>
      <c r="B20" s="8"/>
      <c r="D20" s="12" t="s">
        <v>7</v>
      </c>
      <c r="E20" s="13"/>
      <c r="F20" s="12" t="s">
        <v>37</v>
      </c>
      <c r="G20" s="13"/>
    </row>
    <row r="21" spans="1:7" x14ac:dyDescent="0.45">
      <c r="A21" s="21" t="s">
        <v>10</v>
      </c>
      <c r="B21" s="22">
        <v>168.4</v>
      </c>
      <c r="D21" s="23" t="s">
        <v>10</v>
      </c>
      <c r="E21" s="24">
        <v>178.4</v>
      </c>
      <c r="F21" s="23" t="s">
        <v>10</v>
      </c>
      <c r="G21" s="24">
        <v>194.8</v>
      </c>
    </row>
    <row r="22" spans="1:7" x14ac:dyDescent="0.45">
      <c r="A22" s="21" t="s">
        <v>11</v>
      </c>
      <c r="B22" s="22">
        <v>199.8</v>
      </c>
      <c r="D22" s="23" t="s">
        <v>11</v>
      </c>
      <c r="E22" s="24">
        <v>204</v>
      </c>
      <c r="F22" s="23" t="s">
        <v>11</v>
      </c>
      <c r="G22" s="24">
        <v>183.4</v>
      </c>
    </row>
    <row r="23" spans="1:7" x14ac:dyDescent="0.45">
      <c r="A23" s="21" t="s">
        <v>27</v>
      </c>
      <c r="B23" s="22">
        <v>200.6</v>
      </c>
      <c r="D23" s="23" t="s">
        <v>27</v>
      </c>
      <c r="E23" s="24">
        <v>228.4</v>
      </c>
      <c r="F23" s="23" t="s">
        <v>27</v>
      </c>
      <c r="G23" s="24">
        <v>180.8</v>
      </c>
    </row>
    <row r="24" spans="1:7" x14ac:dyDescent="0.45">
      <c r="A24" s="21" t="s">
        <v>28</v>
      </c>
      <c r="B24" s="22">
        <v>200.6</v>
      </c>
      <c r="D24" s="23" t="s">
        <v>28</v>
      </c>
      <c r="E24" s="24">
        <v>210.8</v>
      </c>
      <c r="F24" s="23" t="s">
        <v>28</v>
      </c>
      <c r="G24" s="24">
        <v>175.2</v>
      </c>
    </row>
    <row r="25" spans="1:7" x14ac:dyDescent="0.45">
      <c r="A25" s="9" t="s">
        <v>12</v>
      </c>
      <c r="B25" s="10">
        <f>AVERAGE(B21:B24,B16:B19,B11:B14)</f>
        <v>178.03333333333333</v>
      </c>
      <c r="D25" s="14" t="s">
        <v>12</v>
      </c>
      <c r="E25" s="15">
        <f>AVERAGE(E21:E24,E16:E19,E11:E14,G11:G14,G16:G19,G21:G24)</f>
        <v>200.88333333333333</v>
      </c>
    </row>
    <row r="26" spans="1:7" x14ac:dyDescent="0.45">
      <c r="A26" s="9" t="s">
        <v>13</v>
      </c>
      <c r="B26" s="10">
        <f>_xlfn.STDEV.S(B21:B24,B16:B19,B11:B14)</f>
        <v>28.476061184898164</v>
      </c>
      <c r="D26" s="14" t="s">
        <v>13</v>
      </c>
      <c r="E26" s="15">
        <f>_xlfn.STDEV.S(E21:E24,E16:E19,E11:E14,G11:G14,G16:G19,G21:G24)</f>
        <v>31.510766506023209</v>
      </c>
    </row>
    <row r="30" spans="1:7" x14ac:dyDescent="0.45">
      <c r="A30" s="27" t="s">
        <v>29</v>
      </c>
      <c r="B30" s="28">
        <v>10</v>
      </c>
    </row>
    <row r="31" spans="1:7" x14ac:dyDescent="0.45">
      <c r="A31" s="27" t="s">
        <v>9</v>
      </c>
      <c r="B31" s="28">
        <v>14</v>
      </c>
      <c r="E31" s="29"/>
    </row>
    <row r="32" spans="1:7" x14ac:dyDescent="0.45">
      <c r="A32" s="27" t="s">
        <v>8</v>
      </c>
      <c r="B32" s="28">
        <v>100</v>
      </c>
    </row>
    <row r="33" spans="1:9" x14ac:dyDescent="0.45">
      <c r="A33" s="27" t="s">
        <v>0</v>
      </c>
      <c r="B33" s="28">
        <f>B31*B32</f>
        <v>1400</v>
      </c>
    </row>
    <row r="35" spans="1:9" x14ac:dyDescent="0.45">
      <c r="B35" s="26" t="s">
        <v>26</v>
      </c>
    </row>
    <row r="36" spans="1:9" x14ac:dyDescent="0.45">
      <c r="A36" s="7"/>
      <c r="C36" s="54" t="s">
        <v>30</v>
      </c>
      <c r="D36" s="54"/>
      <c r="E36" s="54"/>
      <c r="G36" s="55" t="s">
        <v>1</v>
      </c>
      <c r="H36" s="55"/>
      <c r="I36" s="55"/>
    </row>
    <row r="37" spans="1:9" x14ac:dyDescent="0.45">
      <c r="B37" s="33" t="s">
        <v>2</v>
      </c>
      <c r="C37" s="34" t="s">
        <v>5</v>
      </c>
      <c r="D37" s="34" t="s">
        <v>6</v>
      </c>
      <c r="E37" s="34" t="s">
        <v>7</v>
      </c>
      <c r="G37" s="42" t="s">
        <v>5</v>
      </c>
      <c r="H37" s="40" t="s">
        <v>6</v>
      </c>
      <c r="I37" s="41" t="s">
        <v>7</v>
      </c>
    </row>
    <row r="38" spans="1:9" x14ac:dyDescent="0.45">
      <c r="A38">
        <f>SQRT(B38/60)</f>
        <v>0</v>
      </c>
      <c r="B38" s="33">
        <v>0</v>
      </c>
      <c r="C38" s="35">
        <v>11262</v>
      </c>
      <c r="D38" s="35">
        <v>11586</v>
      </c>
      <c r="E38" s="35">
        <v>11631</v>
      </c>
      <c r="G38" s="31">
        <f>(C38-C$38)/(0.000998*$B$33)</f>
        <v>0</v>
      </c>
      <c r="H38" s="31">
        <f>(D38-D$38)/(0.000998*$B$33)</f>
        <v>0</v>
      </c>
      <c r="I38" s="31">
        <f>(E38-E$38)/(0.000998*$B$33)</f>
        <v>0</v>
      </c>
    </row>
    <row r="39" spans="1:9" x14ac:dyDescent="0.45">
      <c r="A39">
        <f t="shared" ref="A39:A54" si="0">SQRT(B39/60)</f>
        <v>0.12909944487358055</v>
      </c>
      <c r="B39" s="33">
        <v>1</v>
      </c>
      <c r="C39" s="35">
        <v>11263</v>
      </c>
      <c r="D39" s="35">
        <v>11586</v>
      </c>
      <c r="E39" s="35">
        <v>11631</v>
      </c>
      <c r="G39" s="31">
        <f t="shared" ref="G39:I54" si="1">(C39-C$38)/(0.000998*$B$33)</f>
        <v>0.71571714858288005</v>
      </c>
      <c r="H39" s="31">
        <f t="shared" si="1"/>
        <v>0</v>
      </c>
      <c r="I39" s="31">
        <f t="shared" si="1"/>
        <v>0</v>
      </c>
    </row>
    <row r="40" spans="1:9" x14ac:dyDescent="0.45">
      <c r="A40">
        <f t="shared" si="0"/>
        <v>0.5163977794943222</v>
      </c>
      <c r="B40" s="33">
        <v>16</v>
      </c>
      <c r="C40" s="35">
        <v>11263</v>
      </c>
      <c r="D40" s="35">
        <v>11587</v>
      </c>
      <c r="E40" s="35">
        <v>11632</v>
      </c>
      <c r="G40" s="31">
        <f t="shared" si="1"/>
        <v>0.71571714858288005</v>
      </c>
      <c r="H40" s="31">
        <f t="shared" si="1"/>
        <v>0.71571714858288005</v>
      </c>
      <c r="I40" s="31">
        <f t="shared" si="1"/>
        <v>0.71571714858288005</v>
      </c>
    </row>
    <row r="41" spans="1:9" x14ac:dyDescent="0.45">
      <c r="A41">
        <f t="shared" si="0"/>
        <v>0.7745966692414834</v>
      </c>
      <c r="B41" s="33">
        <v>36</v>
      </c>
      <c r="C41" s="35">
        <v>11263</v>
      </c>
      <c r="D41" s="35">
        <v>11587</v>
      </c>
      <c r="E41" s="35">
        <v>11632</v>
      </c>
      <c r="G41" s="31">
        <f t="shared" si="1"/>
        <v>0.71571714858288005</v>
      </c>
      <c r="H41" s="31">
        <f t="shared" si="1"/>
        <v>0.71571714858288005</v>
      </c>
      <c r="I41" s="31">
        <f t="shared" si="1"/>
        <v>0.71571714858288005</v>
      </c>
    </row>
    <row r="42" spans="1:9" x14ac:dyDescent="0.45">
      <c r="A42">
        <f t="shared" si="0"/>
        <v>0.9036961141150639</v>
      </c>
      <c r="B42" s="33">
        <v>49</v>
      </c>
      <c r="C42" s="35">
        <v>11264</v>
      </c>
      <c r="D42" s="35">
        <v>11588</v>
      </c>
      <c r="E42" s="35">
        <v>11633</v>
      </c>
      <c r="G42" s="31">
        <f t="shared" si="1"/>
        <v>1.4314342971657601</v>
      </c>
      <c r="H42" s="31">
        <f t="shared" si="1"/>
        <v>1.4314342971657601</v>
      </c>
      <c r="I42" s="31">
        <f t="shared" si="1"/>
        <v>1.4314342971657601</v>
      </c>
    </row>
    <row r="43" spans="1:9" x14ac:dyDescent="0.45">
      <c r="A43">
        <f t="shared" si="0"/>
        <v>1.0327955589886444</v>
      </c>
      <c r="B43" s="33">
        <v>64</v>
      </c>
      <c r="C43" s="35">
        <v>11264</v>
      </c>
      <c r="D43" s="35">
        <v>11588</v>
      </c>
      <c r="E43" s="35">
        <v>11633</v>
      </c>
      <c r="G43" s="31">
        <f t="shared" si="1"/>
        <v>1.4314342971657601</v>
      </c>
      <c r="H43" s="31">
        <f t="shared" si="1"/>
        <v>1.4314342971657601</v>
      </c>
      <c r="I43" s="31">
        <f t="shared" si="1"/>
        <v>1.4314342971657601</v>
      </c>
    </row>
    <row r="44" spans="1:9" x14ac:dyDescent="0.45">
      <c r="A44">
        <f t="shared" si="0"/>
        <v>1.1618950038622251</v>
      </c>
      <c r="B44" s="33">
        <v>81</v>
      </c>
      <c r="C44" s="35">
        <v>11265</v>
      </c>
      <c r="D44" s="35">
        <v>11589</v>
      </c>
      <c r="E44" s="35">
        <v>11634</v>
      </c>
      <c r="G44" s="31">
        <f t="shared" si="1"/>
        <v>2.1471514457486403</v>
      </c>
      <c r="H44" s="31">
        <f t="shared" si="1"/>
        <v>2.1471514457486403</v>
      </c>
      <c r="I44" s="31">
        <f t="shared" si="1"/>
        <v>2.1471514457486403</v>
      </c>
    </row>
    <row r="45" spans="1:9" x14ac:dyDescent="0.45">
      <c r="A45">
        <f t="shared" si="0"/>
        <v>1.2909944487358056</v>
      </c>
      <c r="B45" s="33">
        <v>100</v>
      </c>
      <c r="C45" s="35">
        <v>11265</v>
      </c>
      <c r="D45" s="35">
        <v>11589</v>
      </c>
      <c r="E45" s="35">
        <v>11634</v>
      </c>
      <c r="G45" s="31">
        <f t="shared" si="1"/>
        <v>2.1471514457486403</v>
      </c>
      <c r="H45" s="31">
        <f t="shared" si="1"/>
        <v>2.1471514457486403</v>
      </c>
      <c r="I45" s="31">
        <f t="shared" si="1"/>
        <v>2.1471514457486403</v>
      </c>
    </row>
    <row r="46" spans="1:9" x14ac:dyDescent="0.45">
      <c r="A46">
        <f t="shared" si="0"/>
        <v>1.4200938936093861</v>
      </c>
      <c r="B46" s="33">
        <v>121</v>
      </c>
      <c r="C46" s="35">
        <v>11266</v>
      </c>
      <c r="D46" s="35">
        <v>11590</v>
      </c>
      <c r="E46" s="35">
        <v>11635</v>
      </c>
      <c r="G46" s="31">
        <f t="shared" si="1"/>
        <v>2.8628685943315202</v>
      </c>
      <c r="H46" s="31">
        <f t="shared" si="1"/>
        <v>2.8628685943315202</v>
      </c>
      <c r="I46" s="31">
        <f t="shared" si="1"/>
        <v>2.8628685943315202</v>
      </c>
    </row>
    <row r="47" spans="1:9" x14ac:dyDescent="0.45">
      <c r="A47">
        <f t="shared" si="0"/>
        <v>1.5491933384829668</v>
      </c>
      <c r="B47" s="33">
        <v>144</v>
      </c>
      <c r="C47" s="35">
        <v>11267</v>
      </c>
      <c r="D47" s="35">
        <v>11591</v>
      </c>
      <c r="E47" s="35">
        <v>11636</v>
      </c>
      <c r="G47" s="31">
        <f t="shared" si="1"/>
        <v>3.5785857429144001</v>
      </c>
      <c r="H47" s="31">
        <f t="shared" si="1"/>
        <v>3.5785857429144001</v>
      </c>
      <c r="I47" s="31">
        <f t="shared" si="1"/>
        <v>3.5785857429144001</v>
      </c>
    </row>
    <row r="48" spans="1:9" x14ac:dyDescent="0.45">
      <c r="A48">
        <f t="shared" si="0"/>
        <v>1.6782927833565473</v>
      </c>
      <c r="B48" s="33">
        <v>169</v>
      </c>
      <c r="C48" s="35">
        <v>11267</v>
      </c>
      <c r="D48" s="35">
        <v>11591</v>
      </c>
      <c r="E48" s="35">
        <v>11636</v>
      </c>
      <c r="G48" s="31">
        <f t="shared" si="1"/>
        <v>3.5785857429144001</v>
      </c>
      <c r="H48" s="31">
        <f t="shared" si="1"/>
        <v>3.5785857429144001</v>
      </c>
      <c r="I48" s="31">
        <f t="shared" si="1"/>
        <v>3.5785857429144001</v>
      </c>
    </row>
    <row r="49" spans="1:29" x14ac:dyDescent="0.45">
      <c r="A49">
        <f t="shared" si="0"/>
        <v>1.8073922282301278</v>
      </c>
      <c r="B49" s="33">
        <v>196</v>
      </c>
      <c r="C49" s="35">
        <v>11268</v>
      </c>
      <c r="D49" s="35">
        <v>11592</v>
      </c>
      <c r="E49" s="35">
        <v>11637</v>
      </c>
      <c r="G49" s="31">
        <f t="shared" si="1"/>
        <v>4.2943028914972805</v>
      </c>
      <c r="H49" s="31">
        <f t="shared" si="1"/>
        <v>4.2943028914972805</v>
      </c>
      <c r="I49" s="31">
        <f t="shared" si="1"/>
        <v>4.2943028914972805</v>
      </c>
    </row>
    <row r="50" spans="1:29" x14ac:dyDescent="0.45">
      <c r="A50">
        <f t="shared" si="0"/>
        <v>1.9364916731037085</v>
      </c>
      <c r="B50" s="33">
        <v>225</v>
      </c>
      <c r="C50" s="35">
        <v>11269</v>
      </c>
      <c r="D50" s="35">
        <v>11594</v>
      </c>
      <c r="E50" s="35">
        <v>11638</v>
      </c>
      <c r="G50" s="31">
        <f t="shared" si="1"/>
        <v>5.0100200400801604</v>
      </c>
      <c r="H50" s="31">
        <f t="shared" si="1"/>
        <v>5.7257371886630404</v>
      </c>
      <c r="I50" s="31">
        <f t="shared" si="1"/>
        <v>5.0100200400801604</v>
      </c>
    </row>
    <row r="51" spans="1:29" x14ac:dyDescent="0.45">
      <c r="A51">
        <f t="shared" si="0"/>
        <v>2.0655911179772888</v>
      </c>
      <c r="B51" s="33">
        <v>256</v>
      </c>
      <c r="C51" s="35">
        <v>11270</v>
      </c>
      <c r="D51" s="35">
        <v>11595</v>
      </c>
      <c r="E51" s="35">
        <v>11639</v>
      </c>
      <c r="G51" s="31">
        <f t="shared" si="1"/>
        <v>5.7257371886630404</v>
      </c>
      <c r="H51" s="31">
        <f t="shared" si="1"/>
        <v>6.4414543372459203</v>
      </c>
      <c r="I51" s="31">
        <f t="shared" si="1"/>
        <v>5.7257371886630404</v>
      </c>
    </row>
    <row r="52" spans="1:29" x14ac:dyDescent="0.45">
      <c r="A52">
        <f t="shared" si="0"/>
        <v>2.1946905628508695</v>
      </c>
      <c r="B52" s="33">
        <v>289</v>
      </c>
      <c r="C52" s="35">
        <v>11270</v>
      </c>
      <c r="D52" s="35">
        <v>11596</v>
      </c>
      <c r="E52" s="35">
        <v>11639</v>
      </c>
      <c r="G52" s="31">
        <f t="shared" si="1"/>
        <v>5.7257371886630404</v>
      </c>
      <c r="H52" s="31">
        <f t="shared" si="1"/>
        <v>7.1571714858288003</v>
      </c>
      <c r="I52" s="31">
        <f t="shared" si="1"/>
        <v>5.7257371886630404</v>
      </c>
    </row>
    <row r="53" spans="1:29" x14ac:dyDescent="0.45">
      <c r="A53">
        <f t="shared" si="0"/>
        <v>2.3237900077244502</v>
      </c>
      <c r="B53" s="33">
        <v>324</v>
      </c>
      <c r="C53" s="35">
        <v>11271</v>
      </c>
      <c r="D53" s="35">
        <v>11597</v>
      </c>
      <c r="E53" s="35">
        <v>11640</v>
      </c>
      <c r="G53" s="31">
        <f t="shared" si="1"/>
        <v>6.4414543372459203</v>
      </c>
      <c r="H53" s="31">
        <f t="shared" si="1"/>
        <v>7.8728886344116802</v>
      </c>
      <c r="I53" s="31">
        <f t="shared" si="1"/>
        <v>6.4414543372459203</v>
      </c>
    </row>
    <row r="54" spans="1:29" x14ac:dyDescent="0.45">
      <c r="A54">
        <f t="shared" si="0"/>
        <v>4.905778905196061</v>
      </c>
      <c r="B54" s="33">
        <v>1444</v>
      </c>
      <c r="C54" s="35">
        <v>11294</v>
      </c>
      <c r="D54" s="35">
        <v>11633</v>
      </c>
      <c r="E54" s="35">
        <v>11659</v>
      </c>
      <c r="G54" s="31">
        <f t="shared" si="1"/>
        <v>22.902948754652162</v>
      </c>
      <c r="H54" s="31">
        <f t="shared" si="1"/>
        <v>33.638705983395361</v>
      </c>
      <c r="I54" s="31">
        <f t="shared" si="1"/>
        <v>20.040080160320642</v>
      </c>
    </row>
    <row r="55" spans="1:29" x14ac:dyDescent="0.45">
      <c r="B55" s="1"/>
      <c r="F55" s="39" t="s">
        <v>3</v>
      </c>
      <c r="G55" s="31">
        <f>SLOPE(G38:G54,$A$38:$A$54)</f>
        <v>4.5011006499589552</v>
      </c>
      <c r="H55" s="31">
        <f>SLOPE(H38:H54,$A$38:$A$54)</f>
        <v>6.5394283292473414</v>
      </c>
      <c r="I55" s="31">
        <f>SLOPE(I38:I54,$A$38:$A$54)</f>
        <v>4.0593254471334292</v>
      </c>
    </row>
    <row r="56" spans="1:29" x14ac:dyDescent="0.45">
      <c r="B56" s="1"/>
      <c r="G56" s="37" t="s">
        <v>12</v>
      </c>
      <c r="H56" s="38">
        <f>AVERAGE(G55:I55)</f>
        <v>5.033284808779908</v>
      </c>
    </row>
    <row r="57" spans="1:29" x14ac:dyDescent="0.45">
      <c r="B57" s="1"/>
      <c r="G57" s="37" t="s">
        <v>13</v>
      </c>
      <c r="H57" s="38">
        <f>_xlfn.STDEV.S(G55:I55)</f>
        <v>1.322929537293055</v>
      </c>
    </row>
    <row r="59" spans="1:29" x14ac:dyDescent="0.45">
      <c r="B59" s="8" t="s">
        <v>4</v>
      </c>
      <c r="V59" s="1"/>
      <c r="Z59" s="1"/>
      <c r="AA59" s="1"/>
      <c r="AB59" s="1"/>
      <c r="AC59" s="1"/>
    </row>
    <row r="60" spans="1:29" x14ac:dyDescent="0.45">
      <c r="A60" s="7"/>
      <c r="C60" s="54" t="s">
        <v>30</v>
      </c>
      <c r="D60" s="54"/>
      <c r="E60" s="54"/>
      <c r="G60" s="55" t="s">
        <v>1</v>
      </c>
      <c r="H60" s="55"/>
      <c r="I60" s="55"/>
      <c r="V60" s="1"/>
    </row>
    <row r="61" spans="1:29" x14ac:dyDescent="0.45">
      <c r="A61" s="31"/>
      <c r="B61" s="33" t="s">
        <v>2</v>
      </c>
      <c r="C61" s="34" t="s">
        <v>5</v>
      </c>
      <c r="D61" s="34" t="s">
        <v>6</v>
      </c>
      <c r="E61" s="34" t="s">
        <v>7</v>
      </c>
      <c r="F61" s="31"/>
      <c r="G61" s="42" t="s">
        <v>5</v>
      </c>
      <c r="H61" s="40" t="s">
        <v>6</v>
      </c>
      <c r="I61" s="41" t="s">
        <v>7</v>
      </c>
      <c r="V61" s="1"/>
      <c r="Z61" s="3"/>
      <c r="AA61" s="3"/>
      <c r="AB61" s="3"/>
      <c r="AC61" s="3"/>
    </row>
    <row r="62" spans="1:29" x14ac:dyDescent="0.45">
      <c r="A62">
        <f>SQRT(B62/60)</f>
        <v>0</v>
      </c>
      <c r="B62" s="33">
        <v>0</v>
      </c>
      <c r="C62" s="35">
        <v>11572</v>
      </c>
      <c r="D62" s="35">
        <v>11509</v>
      </c>
      <c r="E62" s="35">
        <v>11729</v>
      </c>
      <c r="F62" s="31"/>
      <c r="G62" s="31">
        <f t="shared" ref="G62:I63" si="2">(C62-C$62)/(0.000998*$B$33)</f>
        <v>0</v>
      </c>
      <c r="H62" s="31">
        <f t="shared" si="2"/>
        <v>0</v>
      </c>
      <c r="I62" s="31">
        <f t="shared" si="2"/>
        <v>0</v>
      </c>
      <c r="V62" s="1"/>
      <c r="W62" s="3"/>
      <c r="X62" s="3"/>
      <c r="Y62" s="3"/>
      <c r="Z62" s="3"/>
      <c r="AA62" s="3"/>
      <c r="AB62" s="3"/>
      <c r="AC62" s="3"/>
    </row>
    <row r="63" spans="1:29" x14ac:dyDescent="0.45">
      <c r="A63">
        <f t="shared" ref="A63:A78" si="3">SQRT(B63/60)</f>
        <v>0.12909944487358055</v>
      </c>
      <c r="B63" s="33">
        <v>1</v>
      </c>
      <c r="C63" s="35">
        <v>11573</v>
      </c>
      <c r="D63" s="35">
        <v>11510</v>
      </c>
      <c r="E63" s="35">
        <v>11730</v>
      </c>
      <c r="F63" s="31"/>
      <c r="G63" s="31">
        <f t="shared" si="2"/>
        <v>0.71571714858288005</v>
      </c>
      <c r="H63" s="31">
        <f t="shared" si="2"/>
        <v>0.71571714858288005</v>
      </c>
      <c r="I63" s="31">
        <f t="shared" si="2"/>
        <v>0.71571714858288005</v>
      </c>
      <c r="V63" s="1"/>
      <c r="Z63" s="3"/>
      <c r="AA63" s="3"/>
      <c r="AB63" s="3"/>
      <c r="AC63" s="3"/>
    </row>
    <row r="64" spans="1:29" x14ac:dyDescent="0.45">
      <c r="A64">
        <f t="shared" si="3"/>
        <v>0.5163977794943222</v>
      </c>
      <c r="B64" s="33">
        <v>16</v>
      </c>
      <c r="C64" s="35">
        <v>11575</v>
      </c>
      <c r="D64" s="35">
        <v>11512</v>
      </c>
      <c r="E64" s="35">
        <v>11733</v>
      </c>
      <c r="F64" s="31"/>
      <c r="G64" s="31">
        <f t="shared" ref="G64:G65" si="4">(C64-C$62)/(0.000998*$B$33)</f>
        <v>2.1471514457486403</v>
      </c>
      <c r="H64" s="31">
        <f t="shared" ref="H64:H65" si="5">(D64-D$62)/(0.000998*$B$33)</f>
        <v>2.1471514457486403</v>
      </c>
      <c r="I64" s="31">
        <f t="shared" ref="I64:I65" si="6">(E64-E$62)/(0.000998*$B$33)</f>
        <v>2.8628685943315202</v>
      </c>
      <c r="V64" s="1"/>
      <c r="Z64" s="3"/>
      <c r="AA64" s="3"/>
      <c r="AB64" s="3"/>
      <c r="AC64" s="3"/>
    </row>
    <row r="65" spans="1:29" x14ac:dyDescent="0.45">
      <c r="A65">
        <f t="shared" si="3"/>
        <v>0.7745966692414834</v>
      </c>
      <c r="B65" s="33">
        <v>36</v>
      </c>
      <c r="C65" s="35">
        <v>11576</v>
      </c>
      <c r="D65" s="35">
        <v>11513</v>
      </c>
      <c r="E65" s="35">
        <v>11734</v>
      </c>
      <c r="F65" s="31"/>
      <c r="G65" s="31">
        <f t="shared" si="4"/>
        <v>2.8628685943315202</v>
      </c>
      <c r="H65" s="31">
        <f t="shared" si="5"/>
        <v>2.8628685943315202</v>
      </c>
      <c r="I65" s="31">
        <f t="shared" si="6"/>
        <v>3.5785857429144001</v>
      </c>
      <c r="V65" s="1"/>
      <c r="W65" s="3"/>
      <c r="X65" s="3"/>
      <c r="Y65" s="3"/>
      <c r="Z65" s="3"/>
      <c r="AA65" s="3"/>
      <c r="AB65" s="3"/>
      <c r="AC65" s="3"/>
    </row>
    <row r="66" spans="1:29" x14ac:dyDescent="0.45">
      <c r="A66">
        <f t="shared" si="3"/>
        <v>0.9036961141150639</v>
      </c>
      <c r="B66" s="33">
        <v>49</v>
      </c>
      <c r="C66" s="35">
        <v>11577</v>
      </c>
      <c r="D66" s="35">
        <v>11515</v>
      </c>
      <c r="E66" s="35">
        <v>11736</v>
      </c>
      <c r="F66" s="31"/>
      <c r="G66" s="31">
        <f t="shared" ref="G66:G78" si="7">(C66-C$62)/(0.000998*$B$33)</f>
        <v>3.5785857429144001</v>
      </c>
      <c r="H66" s="31">
        <f t="shared" ref="H66:H78" si="8">(D66-D$62)/(0.000998*$B$33)</f>
        <v>4.2943028914972805</v>
      </c>
      <c r="I66" s="31">
        <f t="shared" ref="I66:I78" si="9">(E66-E$62)/(0.000998*$B$33)</f>
        <v>5.0100200400801604</v>
      </c>
      <c r="V66" s="1"/>
      <c r="Z66" s="3"/>
      <c r="AA66" s="3"/>
      <c r="AB66" s="3"/>
      <c r="AC66" s="3"/>
    </row>
    <row r="67" spans="1:29" x14ac:dyDescent="0.45">
      <c r="A67">
        <f t="shared" si="3"/>
        <v>1.0327955589886444</v>
      </c>
      <c r="B67" s="33">
        <v>64</v>
      </c>
      <c r="C67" s="35">
        <v>11578</v>
      </c>
      <c r="D67" s="35">
        <v>11515</v>
      </c>
      <c r="E67" s="35">
        <v>11737</v>
      </c>
      <c r="F67" s="31"/>
      <c r="G67" s="31">
        <f t="shared" si="7"/>
        <v>4.2943028914972805</v>
      </c>
      <c r="H67" s="31">
        <f t="shared" si="8"/>
        <v>4.2943028914972805</v>
      </c>
      <c r="I67" s="31">
        <f t="shared" si="9"/>
        <v>5.7257371886630404</v>
      </c>
      <c r="V67" s="1"/>
      <c r="Z67" s="3"/>
      <c r="AA67" s="3"/>
      <c r="AB67" s="3"/>
      <c r="AC67" s="3"/>
    </row>
    <row r="68" spans="1:29" x14ac:dyDescent="0.45">
      <c r="A68">
        <f t="shared" si="3"/>
        <v>1.1618950038622251</v>
      </c>
      <c r="B68" s="33">
        <v>81</v>
      </c>
      <c r="C68" s="35">
        <v>11579</v>
      </c>
      <c r="D68" s="35">
        <v>11516</v>
      </c>
      <c r="E68" s="35">
        <v>11738</v>
      </c>
      <c r="F68" s="31"/>
      <c r="G68" s="31">
        <f t="shared" si="7"/>
        <v>5.0100200400801604</v>
      </c>
      <c r="H68" s="31">
        <f t="shared" si="8"/>
        <v>5.0100200400801604</v>
      </c>
      <c r="I68" s="31">
        <f t="shared" si="9"/>
        <v>6.4414543372459203</v>
      </c>
    </row>
    <row r="69" spans="1:29" x14ac:dyDescent="0.45">
      <c r="A69">
        <f t="shared" si="3"/>
        <v>1.2909944487358056</v>
      </c>
      <c r="B69" s="33">
        <v>100</v>
      </c>
      <c r="C69" s="35">
        <v>11580</v>
      </c>
      <c r="D69" s="35">
        <v>11517</v>
      </c>
      <c r="E69" s="35">
        <v>11740</v>
      </c>
      <c r="F69" s="31"/>
      <c r="G69" s="31">
        <f t="shared" si="7"/>
        <v>5.7257371886630404</v>
      </c>
      <c r="H69" s="31">
        <f t="shared" si="8"/>
        <v>5.7257371886630404</v>
      </c>
      <c r="I69" s="31">
        <f t="shared" si="9"/>
        <v>7.8728886344116802</v>
      </c>
    </row>
    <row r="70" spans="1:29" x14ac:dyDescent="0.45">
      <c r="A70">
        <f t="shared" si="3"/>
        <v>1.4200938936093861</v>
      </c>
      <c r="B70" s="33">
        <v>121</v>
      </c>
      <c r="C70" s="35">
        <v>11581</v>
      </c>
      <c r="D70" s="35">
        <v>11518</v>
      </c>
      <c r="E70" s="35">
        <v>11741</v>
      </c>
      <c r="F70" s="31"/>
      <c r="G70" s="31">
        <f t="shared" si="7"/>
        <v>6.4414543372459203</v>
      </c>
      <c r="H70" s="31">
        <f t="shared" si="8"/>
        <v>6.4414543372459203</v>
      </c>
      <c r="I70" s="31">
        <f t="shared" si="9"/>
        <v>8.588605782994561</v>
      </c>
    </row>
    <row r="71" spans="1:29" x14ac:dyDescent="0.45">
      <c r="A71">
        <f t="shared" si="3"/>
        <v>1.5491933384829668</v>
      </c>
      <c r="B71" s="33">
        <v>144</v>
      </c>
      <c r="C71" s="35">
        <v>11582</v>
      </c>
      <c r="D71" s="35">
        <v>11519</v>
      </c>
      <c r="E71" s="35">
        <v>11742</v>
      </c>
      <c r="F71" s="31"/>
      <c r="G71" s="31">
        <f t="shared" si="7"/>
        <v>7.1571714858288003</v>
      </c>
      <c r="H71" s="31">
        <f t="shared" si="8"/>
        <v>7.1571714858288003</v>
      </c>
      <c r="I71" s="31">
        <f t="shared" si="9"/>
        <v>9.3043229315774401</v>
      </c>
    </row>
    <row r="72" spans="1:29" x14ac:dyDescent="0.45">
      <c r="A72">
        <f t="shared" si="3"/>
        <v>1.6782927833565473</v>
      </c>
      <c r="B72" s="33">
        <v>169</v>
      </c>
      <c r="C72" s="35">
        <v>11583</v>
      </c>
      <c r="D72" s="35">
        <v>11520</v>
      </c>
      <c r="E72" s="35">
        <v>11743</v>
      </c>
      <c r="F72" s="31"/>
      <c r="G72" s="31">
        <f t="shared" si="7"/>
        <v>7.8728886344116802</v>
      </c>
      <c r="H72" s="31">
        <f t="shared" si="8"/>
        <v>7.8728886344116802</v>
      </c>
      <c r="I72" s="31">
        <f t="shared" si="9"/>
        <v>10.020040080160321</v>
      </c>
    </row>
    <row r="73" spans="1:29" x14ac:dyDescent="0.45">
      <c r="A73">
        <f t="shared" si="3"/>
        <v>1.8073922282301278</v>
      </c>
      <c r="B73" s="33">
        <v>196</v>
      </c>
      <c r="C73" s="35">
        <v>11584</v>
      </c>
      <c r="D73" s="35">
        <v>11521</v>
      </c>
      <c r="E73" s="35">
        <v>11745</v>
      </c>
      <c r="F73" s="31"/>
      <c r="G73" s="31">
        <f t="shared" si="7"/>
        <v>8.588605782994561</v>
      </c>
      <c r="H73" s="31">
        <f t="shared" si="8"/>
        <v>8.588605782994561</v>
      </c>
      <c r="I73" s="31">
        <f t="shared" si="9"/>
        <v>11.451474377326081</v>
      </c>
    </row>
    <row r="74" spans="1:29" x14ac:dyDescent="0.45">
      <c r="A74">
        <f t="shared" si="3"/>
        <v>1.9364916731037085</v>
      </c>
      <c r="B74" s="33">
        <v>225</v>
      </c>
      <c r="C74" s="35">
        <v>11586</v>
      </c>
      <c r="D74" s="35">
        <v>11522</v>
      </c>
      <c r="E74" s="35">
        <v>11747</v>
      </c>
      <c r="F74" s="31"/>
      <c r="G74" s="31">
        <f t="shared" si="7"/>
        <v>10.020040080160321</v>
      </c>
      <c r="H74" s="31">
        <f t="shared" si="8"/>
        <v>9.3043229315774401</v>
      </c>
      <c r="I74" s="31">
        <f t="shared" si="9"/>
        <v>12.882908674491841</v>
      </c>
    </row>
    <row r="75" spans="1:29" x14ac:dyDescent="0.45">
      <c r="A75">
        <f t="shared" si="3"/>
        <v>2.0655911179772888</v>
      </c>
      <c r="B75" s="33">
        <v>256</v>
      </c>
      <c r="C75" s="35">
        <v>11587</v>
      </c>
      <c r="D75" s="35">
        <v>11524</v>
      </c>
      <c r="E75" s="35">
        <v>11749</v>
      </c>
      <c r="F75" s="31"/>
      <c r="G75" s="31">
        <f t="shared" si="7"/>
        <v>10.7357572287432</v>
      </c>
      <c r="H75" s="31">
        <f t="shared" si="8"/>
        <v>10.7357572287432</v>
      </c>
      <c r="I75" s="31">
        <f t="shared" si="9"/>
        <v>14.314342971657601</v>
      </c>
    </row>
    <row r="76" spans="1:29" x14ac:dyDescent="0.45">
      <c r="A76">
        <f t="shared" si="3"/>
        <v>2.1946905628508695</v>
      </c>
      <c r="B76" s="33">
        <v>289</v>
      </c>
      <c r="C76" s="35">
        <v>11587</v>
      </c>
      <c r="D76" s="35">
        <v>11525</v>
      </c>
      <c r="E76" s="35">
        <v>11750</v>
      </c>
      <c r="F76" s="31"/>
      <c r="G76" s="31">
        <f t="shared" si="7"/>
        <v>10.7357572287432</v>
      </c>
      <c r="H76" s="31">
        <f t="shared" si="8"/>
        <v>11.451474377326081</v>
      </c>
      <c r="I76" s="31">
        <f t="shared" si="9"/>
        <v>15.030060120240481</v>
      </c>
    </row>
    <row r="77" spans="1:29" x14ac:dyDescent="0.45">
      <c r="A77">
        <f t="shared" si="3"/>
        <v>2.3237900077244502</v>
      </c>
      <c r="B77" s="33">
        <v>324</v>
      </c>
      <c r="C77" s="35">
        <v>11589</v>
      </c>
      <c r="D77" s="35">
        <v>11526</v>
      </c>
      <c r="E77" s="35">
        <v>11752</v>
      </c>
      <c r="F77" s="31"/>
      <c r="G77" s="31">
        <f t="shared" si="7"/>
        <v>12.167191525908962</v>
      </c>
      <c r="H77" s="31">
        <f t="shared" si="8"/>
        <v>12.167191525908962</v>
      </c>
      <c r="I77" s="31">
        <f t="shared" si="9"/>
        <v>16.461494417406239</v>
      </c>
    </row>
    <row r="78" spans="1:29" x14ac:dyDescent="0.45">
      <c r="A78">
        <f t="shared" si="3"/>
        <v>4.905778905196061</v>
      </c>
      <c r="B78" s="33">
        <v>1444</v>
      </c>
      <c r="C78" s="35">
        <v>11622</v>
      </c>
      <c r="D78" s="35">
        <v>11562</v>
      </c>
      <c r="E78" s="35">
        <v>11793</v>
      </c>
      <c r="F78" s="31"/>
      <c r="G78" s="31">
        <f t="shared" si="7"/>
        <v>35.785857429144002</v>
      </c>
      <c r="H78" s="31">
        <f t="shared" si="8"/>
        <v>37.933008874892643</v>
      </c>
      <c r="I78" s="31">
        <f t="shared" si="9"/>
        <v>45.805897509304323</v>
      </c>
    </row>
    <row r="79" spans="1:29" x14ac:dyDescent="0.45">
      <c r="A79" s="31"/>
      <c r="B79" s="32"/>
      <c r="C79" s="31"/>
      <c r="D79" s="31"/>
      <c r="E79" s="31"/>
      <c r="F79" s="43" t="s">
        <v>3</v>
      </c>
      <c r="G79" s="31">
        <f>SLOPE(G62:G78,$A$62:$A$78)</f>
        <v>7.0846328448140863</v>
      </c>
      <c r="H79" s="31">
        <f>SLOPE(H62:H78,$A$62:$A$78)</f>
        <v>7.4408588022605722</v>
      </c>
      <c r="I79" s="31">
        <f>SLOPE(I62:I78,$A$62:$A$78)</f>
        <v>9.157895424948574</v>
      </c>
    </row>
    <row r="80" spans="1:29" x14ac:dyDescent="0.45">
      <c r="B80" s="1"/>
      <c r="G80" s="9" t="s">
        <v>12</v>
      </c>
      <c r="H80" s="10">
        <f>AVERAGE(G79:I79)</f>
        <v>7.8944623573410775</v>
      </c>
    </row>
    <row r="81" spans="1:9" x14ac:dyDescent="0.45">
      <c r="B81" s="1"/>
      <c r="G81" s="9" t="s">
        <v>13</v>
      </c>
      <c r="H81" s="10">
        <f>_xlfn.STDEV.S(G79:I79)</f>
        <v>1.1085673504269904</v>
      </c>
    </row>
    <row r="83" spans="1:9" x14ac:dyDescent="0.45">
      <c r="B83" s="15" t="s">
        <v>16</v>
      </c>
    </row>
    <row r="84" spans="1:9" x14ac:dyDescent="0.45">
      <c r="A84" s="7"/>
      <c r="C84" s="54" t="s">
        <v>30</v>
      </c>
      <c r="D84" s="54"/>
      <c r="E84" s="54"/>
      <c r="G84" s="55" t="s">
        <v>1</v>
      </c>
      <c r="H84" s="55"/>
      <c r="I84" s="55"/>
    </row>
    <row r="85" spans="1:9" x14ac:dyDescent="0.45">
      <c r="B85" s="33" t="s">
        <v>2</v>
      </c>
      <c r="C85" s="34" t="s">
        <v>5</v>
      </c>
      <c r="D85" s="34" t="s">
        <v>6</v>
      </c>
      <c r="E85" s="34" t="s">
        <v>7</v>
      </c>
      <c r="G85" s="42" t="s">
        <v>5</v>
      </c>
      <c r="H85" s="40" t="s">
        <v>6</v>
      </c>
      <c r="I85" s="41" t="s">
        <v>7</v>
      </c>
    </row>
    <row r="86" spans="1:9" x14ac:dyDescent="0.45">
      <c r="A86">
        <f>SQRT(B86/60)</f>
        <v>0</v>
      </c>
      <c r="B86" s="33">
        <v>0</v>
      </c>
      <c r="C86" s="35">
        <v>10485</v>
      </c>
      <c r="D86" s="35">
        <v>10470</v>
      </c>
      <c r="E86" s="35">
        <v>10297</v>
      </c>
      <c r="G86" s="30">
        <f t="shared" ref="G86:I87" si="10">(C86-C$86)/(0.000998*$B$33)</f>
        <v>0</v>
      </c>
      <c r="H86" s="30">
        <f t="shared" si="10"/>
        <v>0</v>
      </c>
      <c r="I86" s="30">
        <f t="shared" si="10"/>
        <v>0</v>
      </c>
    </row>
    <row r="87" spans="1:9" x14ac:dyDescent="0.45">
      <c r="A87">
        <f t="shared" ref="A87:A102" si="11">SQRT(B87/60)</f>
        <v>0.12909944487358055</v>
      </c>
      <c r="B87" s="33">
        <v>1</v>
      </c>
      <c r="C87" s="35">
        <v>10488</v>
      </c>
      <c r="D87" s="35">
        <v>10471</v>
      </c>
      <c r="E87" s="35">
        <v>10298</v>
      </c>
      <c r="G87" s="30">
        <f t="shared" si="10"/>
        <v>2.1471514457486403</v>
      </c>
      <c r="H87" s="30">
        <f t="shared" si="10"/>
        <v>0.71571714858288005</v>
      </c>
      <c r="I87" s="30">
        <f t="shared" si="10"/>
        <v>0.71571714858288005</v>
      </c>
    </row>
    <row r="88" spans="1:9" x14ac:dyDescent="0.45">
      <c r="A88">
        <f t="shared" si="11"/>
        <v>0.5163977794943222</v>
      </c>
      <c r="B88" s="33">
        <v>16</v>
      </c>
      <c r="C88" s="35">
        <v>10491</v>
      </c>
      <c r="D88" s="35">
        <v>10474</v>
      </c>
      <c r="E88" s="35">
        <v>10301</v>
      </c>
      <c r="G88" s="30">
        <f t="shared" ref="G88:G89" si="12">(C88-C$86)/(0.000998*$B$33)</f>
        <v>4.2943028914972805</v>
      </c>
      <c r="H88" s="30">
        <f t="shared" ref="H88:H89" si="13">(D88-D$86)/(0.000998*$B$33)</f>
        <v>2.8628685943315202</v>
      </c>
      <c r="I88" s="30">
        <f t="shared" ref="I88:I89" si="14">(E88-E$86)/(0.000998*$B$33)</f>
        <v>2.8628685943315202</v>
      </c>
    </row>
    <row r="89" spans="1:9" x14ac:dyDescent="0.45">
      <c r="A89">
        <f t="shared" si="11"/>
        <v>0.7745966692414834</v>
      </c>
      <c r="B89" s="33">
        <v>36</v>
      </c>
      <c r="C89" s="35">
        <v>10494</v>
      </c>
      <c r="D89" s="35">
        <v>10476</v>
      </c>
      <c r="E89" s="35">
        <v>10304</v>
      </c>
      <c r="G89" s="30">
        <f t="shared" si="12"/>
        <v>6.4414543372459203</v>
      </c>
      <c r="H89" s="30">
        <f t="shared" si="13"/>
        <v>4.2943028914972805</v>
      </c>
      <c r="I89" s="30">
        <f t="shared" si="14"/>
        <v>5.0100200400801604</v>
      </c>
    </row>
    <row r="90" spans="1:9" x14ac:dyDescent="0.45">
      <c r="A90">
        <f t="shared" si="11"/>
        <v>0.9036961141150639</v>
      </c>
      <c r="B90" s="33">
        <v>49</v>
      </c>
      <c r="C90" s="35">
        <v>10496</v>
      </c>
      <c r="D90" s="35">
        <v>10478</v>
      </c>
      <c r="E90" s="35">
        <v>10305</v>
      </c>
      <c r="G90" s="30">
        <f t="shared" ref="G90:G102" si="15">(C90-C$86)/(0.000998*$B$33)</f>
        <v>7.8728886344116802</v>
      </c>
      <c r="H90" s="30">
        <f t="shared" ref="H90:H102" si="16">(D90-D$86)/(0.000998*$B$33)</f>
        <v>5.7257371886630404</v>
      </c>
      <c r="I90" s="30">
        <f t="shared" ref="I90:I102" si="17">(E90-E$86)/(0.000998*$B$33)</f>
        <v>5.7257371886630404</v>
      </c>
    </row>
    <row r="91" spans="1:9" x14ac:dyDescent="0.45">
      <c r="A91">
        <f t="shared" si="11"/>
        <v>1.0327955589886444</v>
      </c>
      <c r="B91" s="33">
        <v>64</v>
      </c>
      <c r="C91" s="35">
        <v>10498</v>
      </c>
      <c r="D91" s="35">
        <v>10479</v>
      </c>
      <c r="E91" s="35">
        <v>10306</v>
      </c>
      <c r="G91" s="30">
        <f t="shared" si="15"/>
        <v>9.3043229315774401</v>
      </c>
      <c r="H91" s="30">
        <f t="shared" si="16"/>
        <v>6.4414543372459203</v>
      </c>
      <c r="I91" s="30">
        <f t="shared" si="17"/>
        <v>6.4414543372459203</v>
      </c>
    </row>
    <row r="92" spans="1:9" x14ac:dyDescent="0.45">
      <c r="A92">
        <f t="shared" si="11"/>
        <v>1.1618950038622251</v>
      </c>
      <c r="B92" s="33">
        <v>81</v>
      </c>
      <c r="C92" s="35">
        <v>10500</v>
      </c>
      <c r="D92" s="35">
        <v>10481</v>
      </c>
      <c r="E92" s="35">
        <v>10308</v>
      </c>
      <c r="G92" s="30">
        <f t="shared" si="15"/>
        <v>10.7357572287432</v>
      </c>
      <c r="H92" s="30">
        <f t="shared" si="16"/>
        <v>7.8728886344116802</v>
      </c>
      <c r="I92" s="30">
        <f t="shared" si="17"/>
        <v>7.8728886344116802</v>
      </c>
    </row>
    <row r="93" spans="1:9" x14ac:dyDescent="0.45">
      <c r="A93">
        <f t="shared" si="11"/>
        <v>1.2909944487358056</v>
      </c>
      <c r="B93" s="33">
        <v>100</v>
      </c>
      <c r="C93" s="35">
        <v>10501</v>
      </c>
      <c r="D93" s="35">
        <v>10483</v>
      </c>
      <c r="E93" s="35">
        <v>10309</v>
      </c>
      <c r="G93" s="30">
        <f t="shared" si="15"/>
        <v>11.451474377326081</v>
      </c>
      <c r="H93" s="30">
        <f t="shared" si="16"/>
        <v>9.3043229315774401</v>
      </c>
      <c r="I93" s="30">
        <f t="shared" si="17"/>
        <v>8.588605782994561</v>
      </c>
    </row>
    <row r="94" spans="1:9" x14ac:dyDescent="0.45">
      <c r="A94">
        <f t="shared" si="11"/>
        <v>1.4200938936093861</v>
      </c>
      <c r="B94" s="33">
        <v>121</v>
      </c>
      <c r="C94" s="35">
        <v>10503</v>
      </c>
      <c r="D94" s="35">
        <v>10485</v>
      </c>
      <c r="E94" s="35">
        <v>10311</v>
      </c>
      <c r="G94" s="30">
        <f t="shared" si="15"/>
        <v>12.882908674491841</v>
      </c>
      <c r="H94" s="30">
        <f t="shared" si="16"/>
        <v>10.7357572287432</v>
      </c>
      <c r="I94" s="30">
        <f t="shared" si="17"/>
        <v>10.020040080160321</v>
      </c>
    </row>
    <row r="95" spans="1:9" x14ac:dyDescent="0.45">
      <c r="A95">
        <f t="shared" si="11"/>
        <v>1.5491933384829668</v>
      </c>
      <c r="B95" s="33">
        <v>144</v>
      </c>
      <c r="C95" s="35">
        <v>10505</v>
      </c>
      <c r="D95" s="35">
        <v>10487</v>
      </c>
      <c r="E95" s="35">
        <v>10313</v>
      </c>
      <c r="G95" s="30">
        <f t="shared" si="15"/>
        <v>14.314342971657601</v>
      </c>
      <c r="H95" s="30">
        <f t="shared" si="16"/>
        <v>12.167191525908962</v>
      </c>
      <c r="I95" s="30">
        <f t="shared" si="17"/>
        <v>11.451474377326081</v>
      </c>
    </row>
    <row r="96" spans="1:9" x14ac:dyDescent="0.45">
      <c r="A96">
        <f t="shared" si="11"/>
        <v>1.6782927833565473</v>
      </c>
      <c r="B96" s="33">
        <v>169</v>
      </c>
      <c r="C96" s="35">
        <v>10506</v>
      </c>
      <c r="D96" s="35">
        <v>10489</v>
      </c>
      <c r="E96" s="35">
        <v>10314</v>
      </c>
      <c r="G96" s="30">
        <f t="shared" si="15"/>
        <v>15.030060120240481</v>
      </c>
      <c r="H96" s="30">
        <f t="shared" si="16"/>
        <v>13.598625823074721</v>
      </c>
      <c r="I96" s="30">
        <f t="shared" si="17"/>
        <v>12.167191525908962</v>
      </c>
    </row>
    <row r="97" spans="1:9" x14ac:dyDescent="0.45">
      <c r="A97">
        <f t="shared" si="11"/>
        <v>1.8073922282301278</v>
      </c>
      <c r="B97" s="33">
        <v>196</v>
      </c>
      <c r="C97" s="35">
        <v>10508</v>
      </c>
      <c r="D97" s="35">
        <v>10491</v>
      </c>
      <c r="E97" s="35">
        <v>10316</v>
      </c>
      <c r="G97" s="30">
        <f t="shared" si="15"/>
        <v>16.461494417406239</v>
      </c>
      <c r="H97" s="30">
        <f t="shared" si="16"/>
        <v>15.030060120240481</v>
      </c>
      <c r="I97" s="30">
        <f t="shared" si="17"/>
        <v>13.598625823074721</v>
      </c>
    </row>
    <row r="98" spans="1:9" x14ac:dyDescent="0.45">
      <c r="A98">
        <f t="shared" si="11"/>
        <v>1.9364916731037085</v>
      </c>
      <c r="B98" s="33">
        <v>225</v>
      </c>
      <c r="C98" s="35">
        <v>10510</v>
      </c>
      <c r="D98" s="35">
        <v>10493</v>
      </c>
      <c r="E98" s="35">
        <v>10318</v>
      </c>
      <c r="G98" s="30">
        <f t="shared" si="15"/>
        <v>17.892928714572001</v>
      </c>
      <c r="H98" s="30">
        <f t="shared" si="16"/>
        <v>16.461494417406239</v>
      </c>
      <c r="I98" s="30">
        <f t="shared" si="17"/>
        <v>15.030060120240481</v>
      </c>
    </row>
    <row r="99" spans="1:9" x14ac:dyDescent="0.45">
      <c r="A99">
        <f t="shared" si="11"/>
        <v>2.0655911179772888</v>
      </c>
      <c r="B99" s="33">
        <v>256</v>
      </c>
      <c r="C99" s="35">
        <v>10511</v>
      </c>
      <c r="D99" s="35">
        <v>10495</v>
      </c>
      <c r="E99" s="35">
        <v>10319</v>
      </c>
      <c r="G99" s="30">
        <f t="shared" si="15"/>
        <v>18.60864586315488</v>
      </c>
      <c r="H99" s="30">
        <f t="shared" si="16"/>
        <v>17.892928714572001</v>
      </c>
      <c r="I99" s="30">
        <f t="shared" si="17"/>
        <v>15.74577726882336</v>
      </c>
    </row>
    <row r="100" spans="1:9" x14ac:dyDescent="0.45">
      <c r="A100">
        <f t="shared" si="11"/>
        <v>2.1946905628508695</v>
      </c>
      <c r="B100" s="33">
        <v>289</v>
      </c>
      <c r="C100" s="35">
        <v>10512</v>
      </c>
      <c r="D100" s="35">
        <v>10497</v>
      </c>
      <c r="E100" s="35">
        <v>10320</v>
      </c>
      <c r="G100" s="30">
        <f t="shared" si="15"/>
        <v>19.324363011737763</v>
      </c>
      <c r="H100" s="30">
        <f t="shared" si="16"/>
        <v>19.324363011737763</v>
      </c>
      <c r="I100" s="30">
        <f t="shared" si="17"/>
        <v>16.461494417406239</v>
      </c>
    </row>
    <row r="101" spans="1:9" x14ac:dyDescent="0.45">
      <c r="A101">
        <f t="shared" si="11"/>
        <v>2.3237900077244502</v>
      </c>
      <c r="B101" s="33">
        <v>324</v>
      </c>
      <c r="C101" s="35">
        <v>10514</v>
      </c>
      <c r="D101" s="35">
        <v>10499</v>
      </c>
      <c r="E101" s="35">
        <v>10322</v>
      </c>
      <c r="G101" s="30">
        <f t="shared" si="15"/>
        <v>20.755797308903521</v>
      </c>
      <c r="H101" s="30">
        <f t="shared" si="16"/>
        <v>20.755797308903521</v>
      </c>
      <c r="I101" s="30">
        <f t="shared" si="17"/>
        <v>17.892928714572001</v>
      </c>
    </row>
    <row r="102" spans="1:9" x14ac:dyDescent="0.45">
      <c r="A102">
        <f t="shared" si="11"/>
        <v>4.905778905196061</v>
      </c>
      <c r="B102" s="33">
        <v>1444</v>
      </c>
      <c r="C102" s="35">
        <v>10541</v>
      </c>
      <c r="D102" s="35">
        <v>10550</v>
      </c>
      <c r="E102" s="35">
        <v>10362</v>
      </c>
      <c r="G102" s="30">
        <f t="shared" si="15"/>
        <v>40.080160320641284</v>
      </c>
      <c r="H102" s="30">
        <f t="shared" si="16"/>
        <v>57.257371886630402</v>
      </c>
      <c r="I102" s="30">
        <f t="shared" si="17"/>
        <v>46.521614657887206</v>
      </c>
    </row>
    <row r="103" spans="1:9" x14ac:dyDescent="0.45">
      <c r="B103" s="1"/>
      <c r="F103" s="4" t="s">
        <v>3</v>
      </c>
      <c r="G103" s="30">
        <f>SLOPE(G86:G102,$A$62:$A$78)</f>
        <v>8.2655425245961425</v>
      </c>
      <c r="H103" s="30">
        <f>SLOPE(H86:H102,$A$62:$A$78)</f>
        <v>11.600037548662783</v>
      </c>
      <c r="I103" s="30">
        <f>SLOPE(I86:I102,$A$62:$A$78)</f>
        <v>9.3974883276017724</v>
      </c>
    </row>
    <row r="104" spans="1:9" x14ac:dyDescent="0.45">
      <c r="B104" s="15" t="s">
        <v>38</v>
      </c>
      <c r="F104" s="4"/>
    </row>
    <row r="105" spans="1:9" x14ac:dyDescent="0.45">
      <c r="A105" s="7"/>
      <c r="C105" s="54" t="s">
        <v>30</v>
      </c>
      <c r="D105" s="54"/>
      <c r="E105" s="54"/>
      <c r="G105" s="55" t="s">
        <v>1</v>
      </c>
      <c r="H105" s="55"/>
      <c r="I105" s="55"/>
    </row>
    <row r="106" spans="1:9" x14ac:dyDescent="0.45">
      <c r="B106" s="33" t="s">
        <v>2</v>
      </c>
      <c r="C106" s="34" t="s">
        <v>35</v>
      </c>
      <c r="D106" s="34" t="s">
        <v>36</v>
      </c>
      <c r="E106" s="34" t="s">
        <v>37</v>
      </c>
      <c r="G106" s="42" t="s">
        <v>35</v>
      </c>
      <c r="H106" s="40" t="s">
        <v>36</v>
      </c>
      <c r="I106" s="41" t="s">
        <v>37</v>
      </c>
    </row>
    <row r="107" spans="1:9" x14ac:dyDescent="0.45">
      <c r="A107">
        <f>SQRT(B107/60)</f>
        <v>0</v>
      </c>
      <c r="B107" s="33">
        <v>0</v>
      </c>
      <c r="C107" s="35">
        <v>10299</v>
      </c>
      <c r="D107" s="35">
        <v>10289</v>
      </c>
      <c r="E107" s="35">
        <v>10375</v>
      </c>
      <c r="G107" s="30">
        <f t="shared" ref="G107:G123" si="18">(C107-C$107)/(0.000998*$B$33)</f>
        <v>0</v>
      </c>
      <c r="H107" s="30">
        <f t="shared" ref="H107:H123" si="19">(D107-D$107)/(0.000998*$B$33)</f>
        <v>0</v>
      </c>
      <c r="I107" s="30">
        <f t="shared" ref="I107:I123" si="20">(E107-E$107)/(0.000998*$B$33)</f>
        <v>0</v>
      </c>
    </row>
    <row r="108" spans="1:9" x14ac:dyDescent="0.45">
      <c r="A108">
        <f t="shared" ref="A108:A123" si="21">SQRT(B108/60)</f>
        <v>0.12909944487358055</v>
      </c>
      <c r="B108" s="33">
        <v>1</v>
      </c>
      <c r="C108" s="35">
        <v>10301</v>
      </c>
      <c r="D108" s="35">
        <v>10291</v>
      </c>
      <c r="E108" s="35">
        <v>10376</v>
      </c>
      <c r="G108" s="30">
        <f t="shared" si="18"/>
        <v>1.4314342971657601</v>
      </c>
      <c r="H108" s="30">
        <f t="shared" si="19"/>
        <v>1.4314342971657601</v>
      </c>
      <c r="I108" s="30">
        <f t="shared" si="20"/>
        <v>0.71571714858288005</v>
      </c>
    </row>
    <row r="109" spans="1:9" x14ac:dyDescent="0.45">
      <c r="A109">
        <f t="shared" si="21"/>
        <v>0.5163977794943222</v>
      </c>
      <c r="B109" s="33">
        <v>16</v>
      </c>
      <c r="C109" s="35">
        <v>10303</v>
      </c>
      <c r="D109" s="35">
        <v>10294</v>
      </c>
      <c r="E109" s="35">
        <v>10379</v>
      </c>
      <c r="G109" s="30">
        <f t="shared" si="18"/>
        <v>2.8628685943315202</v>
      </c>
      <c r="H109" s="30">
        <f t="shared" si="19"/>
        <v>3.5785857429144001</v>
      </c>
      <c r="I109" s="30">
        <f t="shared" si="20"/>
        <v>2.8628685943315202</v>
      </c>
    </row>
    <row r="110" spans="1:9" x14ac:dyDescent="0.45">
      <c r="A110">
        <f t="shared" si="21"/>
        <v>0.7745966692414834</v>
      </c>
      <c r="B110" s="33">
        <v>36</v>
      </c>
      <c r="C110" s="35">
        <v>10306</v>
      </c>
      <c r="D110" s="35">
        <v>10298</v>
      </c>
      <c r="E110" s="35">
        <v>10383</v>
      </c>
      <c r="G110" s="30">
        <f t="shared" si="18"/>
        <v>5.0100200400801604</v>
      </c>
      <c r="H110" s="30">
        <f t="shared" si="19"/>
        <v>6.4414543372459203</v>
      </c>
      <c r="I110" s="30">
        <f t="shared" si="20"/>
        <v>5.7257371886630404</v>
      </c>
    </row>
    <row r="111" spans="1:9" x14ac:dyDescent="0.45">
      <c r="A111">
        <f t="shared" si="21"/>
        <v>0.9036961141150639</v>
      </c>
      <c r="B111" s="33">
        <v>49</v>
      </c>
      <c r="C111" s="35">
        <v>10308</v>
      </c>
      <c r="D111" s="35">
        <v>10300</v>
      </c>
      <c r="E111" s="35">
        <v>10385</v>
      </c>
      <c r="G111" s="30">
        <f t="shared" si="18"/>
        <v>6.4414543372459203</v>
      </c>
      <c r="H111" s="30">
        <f t="shared" si="19"/>
        <v>7.8728886344116802</v>
      </c>
      <c r="I111" s="30">
        <f t="shared" si="20"/>
        <v>7.1571714858288003</v>
      </c>
    </row>
    <row r="112" spans="1:9" x14ac:dyDescent="0.45">
      <c r="A112">
        <f t="shared" si="21"/>
        <v>1.0327955589886444</v>
      </c>
      <c r="B112" s="33">
        <v>64</v>
      </c>
      <c r="C112" s="35">
        <v>10309</v>
      </c>
      <c r="D112" s="35">
        <v>10302</v>
      </c>
      <c r="E112" s="35">
        <v>10387</v>
      </c>
      <c r="G112" s="30">
        <f t="shared" si="18"/>
        <v>7.1571714858288003</v>
      </c>
      <c r="H112" s="30">
        <f t="shared" si="19"/>
        <v>9.3043229315774401</v>
      </c>
      <c r="I112" s="30">
        <f t="shared" si="20"/>
        <v>8.588605782994561</v>
      </c>
    </row>
    <row r="113" spans="1:9" x14ac:dyDescent="0.45">
      <c r="A113">
        <f t="shared" si="21"/>
        <v>1.1618950038622251</v>
      </c>
      <c r="B113" s="33">
        <v>81</v>
      </c>
      <c r="C113" s="35">
        <v>10311</v>
      </c>
      <c r="D113" s="35">
        <v>10304</v>
      </c>
      <c r="E113" s="35">
        <v>10389</v>
      </c>
      <c r="G113" s="30">
        <f t="shared" si="18"/>
        <v>8.588605782994561</v>
      </c>
      <c r="H113" s="30">
        <f t="shared" si="19"/>
        <v>10.7357572287432</v>
      </c>
      <c r="I113" s="30">
        <f t="shared" si="20"/>
        <v>10.020040080160321</v>
      </c>
    </row>
    <row r="114" spans="1:9" x14ac:dyDescent="0.45">
      <c r="A114">
        <f t="shared" si="21"/>
        <v>1.2909944487358056</v>
      </c>
      <c r="B114" s="33">
        <v>100</v>
      </c>
      <c r="C114" s="35">
        <v>10312</v>
      </c>
      <c r="D114" s="35">
        <v>10307</v>
      </c>
      <c r="E114" s="35">
        <v>10392</v>
      </c>
      <c r="G114" s="30">
        <f t="shared" si="18"/>
        <v>9.3043229315774401</v>
      </c>
      <c r="H114" s="30">
        <f t="shared" si="19"/>
        <v>12.882908674491841</v>
      </c>
      <c r="I114" s="30">
        <f t="shared" si="20"/>
        <v>12.167191525908962</v>
      </c>
    </row>
    <row r="115" spans="1:9" x14ac:dyDescent="0.45">
      <c r="A115">
        <f t="shared" si="21"/>
        <v>1.4200938936093861</v>
      </c>
      <c r="B115" s="33">
        <v>121</v>
      </c>
      <c r="C115" s="35">
        <v>10313</v>
      </c>
      <c r="D115" s="35">
        <v>10309</v>
      </c>
      <c r="E115" s="35">
        <v>10395</v>
      </c>
      <c r="G115" s="30">
        <f t="shared" si="18"/>
        <v>10.020040080160321</v>
      </c>
      <c r="H115" s="30">
        <f t="shared" si="19"/>
        <v>14.314342971657601</v>
      </c>
      <c r="I115" s="30">
        <f t="shared" si="20"/>
        <v>14.314342971657601</v>
      </c>
    </row>
    <row r="116" spans="1:9" x14ac:dyDescent="0.45">
      <c r="A116">
        <f t="shared" si="21"/>
        <v>1.5491933384829668</v>
      </c>
      <c r="B116" s="33">
        <v>144</v>
      </c>
      <c r="C116" s="35">
        <v>10315</v>
      </c>
      <c r="D116" s="35">
        <v>10313</v>
      </c>
      <c r="E116" s="35">
        <v>10399</v>
      </c>
      <c r="G116" s="30">
        <f t="shared" si="18"/>
        <v>11.451474377326081</v>
      </c>
      <c r="H116" s="30">
        <f t="shared" si="19"/>
        <v>17.177211565989122</v>
      </c>
      <c r="I116" s="30">
        <f t="shared" si="20"/>
        <v>17.177211565989122</v>
      </c>
    </row>
    <row r="117" spans="1:9" x14ac:dyDescent="0.45">
      <c r="A117">
        <f t="shared" si="21"/>
        <v>1.6782927833565473</v>
      </c>
      <c r="B117" s="33">
        <v>169</v>
      </c>
      <c r="C117" s="35">
        <v>10316</v>
      </c>
      <c r="D117" s="35">
        <v>10315</v>
      </c>
      <c r="E117" s="35">
        <v>10401</v>
      </c>
      <c r="G117" s="30">
        <f t="shared" si="18"/>
        <v>12.167191525908962</v>
      </c>
      <c r="H117" s="30">
        <f t="shared" si="19"/>
        <v>18.60864586315488</v>
      </c>
      <c r="I117" s="30">
        <f t="shared" si="20"/>
        <v>18.60864586315488</v>
      </c>
    </row>
    <row r="118" spans="1:9" x14ac:dyDescent="0.45">
      <c r="A118">
        <f t="shared" si="21"/>
        <v>1.8073922282301278</v>
      </c>
      <c r="B118" s="33">
        <v>196</v>
      </c>
      <c r="C118" s="35">
        <v>10318</v>
      </c>
      <c r="D118" s="35">
        <v>10319</v>
      </c>
      <c r="E118" s="35">
        <v>10406</v>
      </c>
      <c r="G118" s="30">
        <f t="shared" si="18"/>
        <v>13.598625823074721</v>
      </c>
      <c r="H118" s="30">
        <f t="shared" si="19"/>
        <v>21.4715144574864</v>
      </c>
      <c r="I118" s="30">
        <f t="shared" si="20"/>
        <v>22.187231606069282</v>
      </c>
    </row>
    <row r="119" spans="1:9" x14ac:dyDescent="0.45">
      <c r="A119">
        <f t="shared" si="21"/>
        <v>1.9364916731037085</v>
      </c>
      <c r="B119" s="33">
        <v>225</v>
      </c>
      <c r="C119" s="35">
        <v>10319</v>
      </c>
      <c r="D119" s="35">
        <v>10323</v>
      </c>
      <c r="E119" s="35">
        <v>10410</v>
      </c>
      <c r="G119" s="30">
        <f t="shared" si="18"/>
        <v>14.314342971657601</v>
      </c>
      <c r="H119" s="30">
        <f t="shared" si="19"/>
        <v>24.334383051817923</v>
      </c>
      <c r="I119" s="30">
        <f t="shared" si="20"/>
        <v>25.050100200400802</v>
      </c>
    </row>
    <row r="120" spans="1:9" x14ac:dyDescent="0.45">
      <c r="A120">
        <f t="shared" si="21"/>
        <v>2.0655911179772888</v>
      </c>
      <c r="B120" s="33">
        <v>256</v>
      </c>
      <c r="C120" s="35">
        <v>10320</v>
      </c>
      <c r="D120" s="35">
        <v>10326</v>
      </c>
      <c r="E120" s="35">
        <v>10414</v>
      </c>
      <c r="G120" s="30">
        <f t="shared" si="18"/>
        <v>15.030060120240481</v>
      </c>
      <c r="H120" s="30">
        <f t="shared" si="19"/>
        <v>26.48153449756656</v>
      </c>
      <c r="I120" s="30">
        <f t="shared" si="20"/>
        <v>27.912968794732322</v>
      </c>
    </row>
    <row r="121" spans="1:9" x14ac:dyDescent="0.45">
      <c r="A121">
        <f t="shared" si="21"/>
        <v>2.1946905628508695</v>
      </c>
      <c r="B121" s="33">
        <v>289</v>
      </c>
      <c r="C121" s="35">
        <v>10321</v>
      </c>
      <c r="D121" s="35">
        <v>10329</v>
      </c>
      <c r="E121" s="35">
        <v>10417</v>
      </c>
      <c r="G121" s="30">
        <f t="shared" si="18"/>
        <v>15.74577726882336</v>
      </c>
      <c r="H121" s="30">
        <f t="shared" si="19"/>
        <v>28.628685943315201</v>
      </c>
      <c r="I121" s="30">
        <f t="shared" si="20"/>
        <v>30.060120240480963</v>
      </c>
    </row>
    <row r="122" spans="1:9" x14ac:dyDescent="0.45">
      <c r="A122">
        <f t="shared" si="21"/>
        <v>2.3237900077244502</v>
      </c>
      <c r="B122" s="33">
        <v>324</v>
      </c>
      <c r="C122" s="35">
        <v>10322</v>
      </c>
      <c r="D122" s="35">
        <v>10333</v>
      </c>
      <c r="E122" s="35">
        <v>10421</v>
      </c>
      <c r="G122" s="30">
        <f t="shared" si="18"/>
        <v>16.461494417406239</v>
      </c>
      <c r="H122" s="30">
        <f t="shared" si="19"/>
        <v>31.491554537646721</v>
      </c>
      <c r="I122" s="30">
        <f t="shared" si="20"/>
        <v>32.922988834812479</v>
      </c>
    </row>
    <row r="123" spans="1:9" x14ac:dyDescent="0.45">
      <c r="A123">
        <f t="shared" si="21"/>
        <v>4.905778905196061</v>
      </c>
      <c r="B123" s="33">
        <v>1444</v>
      </c>
      <c r="C123" s="35">
        <v>10366</v>
      </c>
      <c r="D123" s="35">
        <v>10419</v>
      </c>
      <c r="E123" s="35">
        <v>10496</v>
      </c>
      <c r="G123" s="30">
        <f t="shared" si="18"/>
        <v>47.953048955052964</v>
      </c>
      <c r="H123" s="30">
        <f t="shared" si="19"/>
        <v>93.043229315774411</v>
      </c>
      <c r="I123" s="30">
        <f t="shared" si="20"/>
        <v>86.601774978528482</v>
      </c>
    </row>
    <row r="124" spans="1:9" x14ac:dyDescent="0.45">
      <c r="B124" s="1"/>
      <c r="F124" s="4" t="s">
        <v>3</v>
      </c>
      <c r="G124" s="30">
        <f>SLOPE(G107:G123,$A$62:$A$78)</f>
        <v>9.4142680831262773</v>
      </c>
      <c r="H124" s="30">
        <f>SLOPE(H107:H123,$A$62:$A$78)</f>
        <v>18.661838922845163</v>
      </c>
      <c r="I124" s="30">
        <f>SLOPE(I107:I123,$A$62:$A$78)</f>
        <v>17.90262375485111</v>
      </c>
    </row>
    <row r="125" spans="1:9" x14ac:dyDescent="0.45">
      <c r="B125" s="1"/>
      <c r="G125" s="14" t="s">
        <v>12</v>
      </c>
      <c r="H125" s="15">
        <f>AVERAGE(G103:I103,G124:I124)</f>
        <v>12.540299860280541</v>
      </c>
    </row>
    <row r="126" spans="1:9" x14ac:dyDescent="0.45">
      <c r="B126" s="1"/>
      <c r="G126" s="14" t="s">
        <v>13</v>
      </c>
      <c r="H126" s="15">
        <f>_xlfn.STDEV.S(G103:I103,G124:I124)</f>
        <v>4.583333732996981</v>
      </c>
    </row>
    <row r="127" spans="1:9" x14ac:dyDescent="0.45">
      <c r="B127" s="1"/>
    </row>
    <row r="128" spans="1:9" x14ac:dyDescent="0.45">
      <c r="B128" s="1"/>
    </row>
    <row r="129" spans="2:6" x14ac:dyDescent="0.45">
      <c r="B129" s="1"/>
    </row>
    <row r="130" spans="2:6" x14ac:dyDescent="0.45">
      <c r="B130" s="1"/>
    </row>
    <row r="131" spans="2:6" x14ac:dyDescent="0.45">
      <c r="B131" s="1"/>
    </row>
    <row r="132" spans="2:6" x14ac:dyDescent="0.45">
      <c r="B132" s="1"/>
    </row>
    <row r="133" spans="2:6" x14ac:dyDescent="0.45">
      <c r="B133" s="1"/>
    </row>
    <row r="134" spans="2:6" x14ac:dyDescent="0.45">
      <c r="B134" s="1"/>
    </row>
    <row r="135" spans="2:6" x14ac:dyDescent="0.45">
      <c r="B135" s="1"/>
    </row>
    <row r="136" spans="2:6" x14ac:dyDescent="0.45">
      <c r="B136" s="1"/>
    </row>
    <row r="137" spans="2:6" x14ac:dyDescent="0.45">
      <c r="B137" s="1"/>
    </row>
    <row r="138" spans="2:6" x14ac:dyDescent="0.45">
      <c r="B138" s="1"/>
    </row>
    <row r="139" spans="2:6" x14ac:dyDescent="0.45">
      <c r="B139" s="1"/>
    </row>
    <row r="140" spans="2:6" x14ac:dyDescent="0.45">
      <c r="B140" s="1"/>
    </row>
    <row r="141" spans="2:6" x14ac:dyDescent="0.45">
      <c r="B141" s="1"/>
    </row>
    <row r="142" spans="2:6" x14ac:dyDescent="0.45">
      <c r="B142" s="4"/>
      <c r="F142" s="4"/>
    </row>
    <row r="143" spans="2:6" s="5" customFormat="1" x14ac:dyDescent="0.45">
      <c r="B143" s="6"/>
    </row>
    <row r="144" spans="2:6" x14ac:dyDescent="0.45">
      <c r="B144" s="1"/>
      <c r="C144" s="1"/>
      <c r="F144" s="1"/>
    </row>
    <row r="145" spans="2:8" x14ac:dyDescent="0.45">
      <c r="B145" s="1"/>
      <c r="H145" s="2"/>
    </row>
    <row r="146" spans="2:8" x14ac:dyDescent="0.45">
      <c r="B146" s="1"/>
    </row>
    <row r="147" spans="2:8" x14ac:dyDescent="0.45">
      <c r="B147" s="1"/>
    </row>
    <row r="148" spans="2:8" x14ac:dyDescent="0.45">
      <c r="B148" s="1"/>
    </row>
    <row r="149" spans="2:8" x14ac:dyDescent="0.45">
      <c r="B149" s="1"/>
    </row>
    <row r="150" spans="2:8" x14ac:dyDescent="0.45">
      <c r="B150" s="1"/>
    </row>
    <row r="151" spans="2:8" x14ac:dyDescent="0.45">
      <c r="B151" s="1"/>
    </row>
    <row r="152" spans="2:8" x14ac:dyDescent="0.45">
      <c r="B152" s="1"/>
    </row>
    <row r="153" spans="2:8" x14ac:dyDescent="0.45">
      <c r="B153" s="1"/>
    </row>
    <row r="154" spans="2:8" x14ac:dyDescent="0.45">
      <c r="B154" s="1"/>
    </row>
    <row r="155" spans="2:8" x14ac:dyDescent="0.45">
      <c r="B155" s="1"/>
    </row>
    <row r="156" spans="2:8" x14ac:dyDescent="0.45">
      <c r="B156" s="1"/>
    </row>
    <row r="157" spans="2:8" x14ac:dyDescent="0.45">
      <c r="B157" s="1"/>
    </row>
    <row r="158" spans="2:8" x14ac:dyDescent="0.45">
      <c r="B158" s="1"/>
    </row>
    <row r="159" spans="2:8" x14ac:dyDescent="0.45">
      <c r="B159" s="1"/>
    </row>
    <row r="160" spans="2:8" x14ac:dyDescent="0.45">
      <c r="B160" s="1"/>
    </row>
    <row r="161" spans="2:8" x14ac:dyDescent="0.45">
      <c r="B161" s="1"/>
    </row>
    <row r="162" spans="2:8" x14ac:dyDescent="0.45">
      <c r="B162" s="1"/>
    </row>
    <row r="163" spans="2:8" x14ac:dyDescent="0.45">
      <c r="B163" s="4"/>
      <c r="F163" s="4"/>
    </row>
    <row r="164" spans="2:8" x14ac:dyDescent="0.45">
      <c r="B164" s="1"/>
      <c r="C164" s="1"/>
      <c r="F164" s="1"/>
    </row>
    <row r="165" spans="2:8" x14ac:dyDescent="0.45">
      <c r="B165" s="1"/>
      <c r="H165" s="2"/>
    </row>
    <row r="166" spans="2:8" x14ac:dyDescent="0.45">
      <c r="B166" s="1"/>
    </row>
    <row r="167" spans="2:8" x14ac:dyDescent="0.45">
      <c r="B167" s="1"/>
    </row>
    <row r="168" spans="2:8" x14ac:dyDescent="0.45">
      <c r="B168" s="1"/>
    </row>
    <row r="169" spans="2:8" x14ac:dyDescent="0.45">
      <c r="B169" s="1"/>
    </row>
    <row r="170" spans="2:8" x14ac:dyDescent="0.45">
      <c r="B170" s="1"/>
    </row>
    <row r="171" spans="2:8" x14ac:dyDescent="0.45">
      <c r="B171" s="1"/>
    </row>
    <row r="172" spans="2:8" x14ac:dyDescent="0.45">
      <c r="B172" s="1"/>
    </row>
    <row r="173" spans="2:8" x14ac:dyDescent="0.45">
      <c r="B173" s="1"/>
    </row>
    <row r="174" spans="2:8" x14ac:dyDescent="0.45">
      <c r="B174" s="1"/>
    </row>
    <row r="175" spans="2:8" x14ac:dyDescent="0.45">
      <c r="B175" s="1"/>
    </row>
    <row r="176" spans="2:8" x14ac:dyDescent="0.45">
      <c r="B176" s="1"/>
    </row>
    <row r="177" spans="2:6" x14ac:dyDescent="0.45">
      <c r="B177" s="1"/>
    </row>
    <row r="178" spans="2:6" x14ac:dyDescent="0.45">
      <c r="B178" s="1"/>
    </row>
    <row r="179" spans="2:6" x14ac:dyDescent="0.45">
      <c r="B179" s="1"/>
    </row>
    <row r="180" spans="2:6" x14ac:dyDescent="0.45">
      <c r="B180" s="1"/>
    </row>
    <row r="181" spans="2:6" x14ac:dyDescent="0.45">
      <c r="B181" s="1"/>
    </row>
    <row r="182" spans="2:6" x14ac:dyDescent="0.45">
      <c r="B182" s="1"/>
    </row>
    <row r="183" spans="2:6" x14ac:dyDescent="0.45">
      <c r="F183" s="4"/>
    </row>
    <row r="184" spans="2:6" x14ac:dyDescent="0.45">
      <c r="B184" s="1"/>
    </row>
    <row r="185" spans="2:6" x14ac:dyDescent="0.45">
      <c r="B185" s="1"/>
    </row>
    <row r="186" spans="2:6" x14ac:dyDescent="0.45">
      <c r="B186" s="1"/>
    </row>
    <row r="187" spans="2:6" x14ac:dyDescent="0.45">
      <c r="B187" s="1"/>
    </row>
    <row r="188" spans="2:6" x14ac:dyDescent="0.45">
      <c r="B188" s="1"/>
    </row>
    <row r="189" spans="2:6" x14ac:dyDescent="0.45">
      <c r="B189" s="1"/>
    </row>
    <row r="190" spans="2:6" x14ac:dyDescent="0.45">
      <c r="B190" s="1"/>
    </row>
    <row r="191" spans="2:6" x14ac:dyDescent="0.45">
      <c r="B191" s="1"/>
    </row>
    <row r="192" spans="2:6" x14ac:dyDescent="0.45">
      <c r="B192" s="1"/>
    </row>
    <row r="193" spans="2:2" x14ac:dyDescent="0.45">
      <c r="B193" s="1"/>
    </row>
    <row r="194" spans="2:2" x14ac:dyDescent="0.45">
      <c r="B194" s="1"/>
    </row>
    <row r="195" spans="2:2" x14ac:dyDescent="0.45">
      <c r="B195" s="1"/>
    </row>
    <row r="196" spans="2:2" x14ac:dyDescent="0.45">
      <c r="B196" s="1"/>
    </row>
    <row r="197" spans="2:2" x14ac:dyDescent="0.45">
      <c r="B197" s="1"/>
    </row>
    <row r="198" spans="2:2" x14ac:dyDescent="0.45">
      <c r="B198" s="1"/>
    </row>
    <row r="199" spans="2:2" x14ac:dyDescent="0.45">
      <c r="B199" s="1"/>
    </row>
    <row r="200" spans="2:2" x14ac:dyDescent="0.45">
      <c r="B200" s="1"/>
    </row>
    <row r="201" spans="2:2" x14ac:dyDescent="0.45">
      <c r="B201" s="1"/>
    </row>
    <row r="202" spans="2:2" x14ac:dyDescent="0.45">
      <c r="B202" s="1"/>
    </row>
    <row r="203" spans="2:2" x14ac:dyDescent="0.45">
      <c r="B203" s="1"/>
    </row>
    <row r="204" spans="2:2" x14ac:dyDescent="0.45">
      <c r="B204" s="1"/>
    </row>
    <row r="205" spans="2:2" x14ac:dyDescent="0.45">
      <c r="B205" s="1"/>
    </row>
    <row r="206" spans="2:2" x14ac:dyDescent="0.45">
      <c r="B206" s="1"/>
    </row>
    <row r="207" spans="2:2" x14ac:dyDescent="0.45">
      <c r="B207" s="1"/>
    </row>
    <row r="208" spans="2:2" x14ac:dyDescent="0.45">
      <c r="B208" s="1"/>
    </row>
    <row r="209" spans="2:2" x14ac:dyDescent="0.45">
      <c r="B209" s="1"/>
    </row>
    <row r="210" spans="2:2" x14ac:dyDescent="0.45">
      <c r="B210" s="1"/>
    </row>
    <row r="211" spans="2:2" x14ac:dyDescent="0.45">
      <c r="B211" s="1"/>
    </row>
    <row r="212" spans="2:2" x14ac:dyDescent="0.45">
      <c r="B212" s="1"/>
    </row>
    <row r="213" spans="2:2" x14ac:dyDescent="0.45">
      <c r="B213" s="1"/>
    </row>
    <row r="214" spans="2:2" x14ac:dyDescent="0.45">
      <c r="B214" s="1"/>
    </row>
    <row r="215" spans="2:2" x14ac:dyDescent="0.45">
      <c r="B215" s="1"/>
    </row>
    <row r="216" spans="2:2" x14ac:dyDescent="0.45">
      <c r="B216" s="1"/>
    </row>
    <row r="217" spans="2:2" x14ac:dyDescent="0.45">
      <c r="B217" s="1"/>
    </row>
    <row r="218" spans="2:2" x14ac:dyDescent="0.45">
      <c r="B218" s="1"/>
    </row>
    <row r="219" spans="2:2" x14ac:dyDescent="0.45">
      <c r="B219" s="1"/>
    </row>
    <row r="220" spans="2:2" x14ac:dyDescent="0.45">
      <c r="B220" s="1"/>
    </row>
    <row r="221" spans="2:2" x14ac:dyDescent="0.45">
      <c r="B221" s="1"/>
    </row>
    <row r="222" spans="2:2" x14ac:dyDescent="0.45">
      <c r="B222" s="1"/>
    </row>
    <row r="223" spans="2:2" x14ac:dyDescent="0.45">
      <c r="B223" s="1"/>
    </row>
    <row r="224" spans="2:2" x14ac:dyDescent="0.45">
      <c r="B224" s="1"/>
    </row>
    <row r="225" spans="2:2" x14ac:dyDescent="0.45">
      <c r="B225" s="1"/>
    </row>
    <row r="226" spans="2:2" x14ac:dyDescent="0.45">
      <c r="B226" s="1"/>
    </row>
    <row r="227" spans="2:2" x14ac:dyDescent="0.45">
      <c r="B227" s="1"/>
    </row>
    <row r="228" spans="2:2" x14ac:dyDescent="0.45">
      <c r="B228" s="1"/>
    </row>
    <row r="229" spans="2:2" x14ac:dyDescent="0.45">
      <c r="B229" s="1"/>
    </row>
    <row r="230" spans="2:2" x14ac:dyDescent="0.45">
      <c r="B230" s="1"/>
    </row>
    <row r="231" spans="2:2" x14ac:dyDescent="0.45">
      <c r="B231" s="1"/>
    </row>
    <row r="232" spans="2:2" x14ac:dyDescent="0.45">
      <c r="B232" s="1"/>
    </row>
    <row r="233" spans="2:2" x14ac:dyDescent="0.45">
      <c r="B233" s="1"/>
    </row>
    <row r="234" spans="2:2" x14ac:dyDescent="0.45">
      <c r="B234" s="1"/>
    </row>
    <row r="235" spans="2:2" x14ac:dyDescent="0.45">
      <c r="B235" s="1"/>
    </row>
    <row r="236" spans="2:2" x14ac:dyDescent="0.45">
      <c r="B236" s="1"/>
    </row>
    <row r="237" spans="2:2" x14ac:dyDescent="0.45">
      <c r="B237" s="1"/>
    </row>
    <row r="238" spans="2:2" x14ac:dyDescent="0.45">
      <c r="B238" s="1"/>
    </row>
    <row r="239" spans="2:2" x14ac:dyDescent="0.45">
      <c r="B239" s="1"/>
    </row>
    <row r="240" spans="2:2" x14ac:dyDescent="0.45">
      <c r="B240" s="1"/>
    </row>
    <row r="241" spans="2:2" x14ac:dyDescent="0.45">
      <c r="B241" s="1"/>
    </row>
    <row r="242" spans="2:2" x14ac:dyDescent="0.45">
      <c r="B242" s="1"/>
    </row>
    <row r="243" spans="2:2" x14ac:dyDescent="0.45">
      <c r="B243" s="1"/>
    </row>
    <row r="244" spans="2:2" x14ac:dyDescent="0.45">
      <c r="B244" s="1"/>
    </row>
    <row r="245" spans="2:2" x14ac:dyDescent="0.45">
      <c r="B245" s="1"/>
    </row>
    <row r="246" spans="2:2" x14ac:dyDescent="0.45">
      <c r="B246" s="1"/>
    </row>
    <row r="247" spans="2:2" x14ac:dyDescent="0.45">
      <c r="B247" s="1"/>
    </row>
    <row r="248" spans="2:2" x14ac:dyDescent="0.45">
      <c r="B248" s="1"/>
    </row>
    <row r="249" spans="2:2" x14ac:dyDescent="0.45">
      <c r="B249" s="1"/>
    </row>
    <row r="250" spans="2:2" x14ac:dyDescent="0.45">
      <c r="B250" s="1"/>
    </row>
    <row r="251" spans="2:2" x14ac:dyDescent="0.45">
      <c r="B251" s="1"/>
    </row>
    <row r="252" spans="2:2" x14ac:dyDescent="0.45">
      <c r="B252" s="1"/>
    </row>
    <row r="253" spans="2:2" x14ac:dyDescent="0.45">
      <c r="B253" s="1"/>
    </row>
    <row r="254" spans="2:2" x14ac:dyDescent="0.45">
      <c r="B254" s="1"/>
    </row>
    <row r="255" spans="2:2" x14ac:dyDescent="0.45">
      <c r="B255" s="1"/>
    </row>
    <row r="256" spans="2:2" x14ac:dyDescent="0.45">
      <c r="B256" s="1"/>
    </row>
    <row r="257" spans="2:2" x14ac:dyDescent="0.45">
      <c r="B257" s="1"/>
    </row>
    <row r="258" spans="2:2" x14ac:dyDescent="0.45">
      <c r="B258" s="1"/>
    </row>
    <row r="260" spans="2:2" x14ac:dyDescent="0.45">
      <c r="B260" s="1"/>
    </row>
    <row r="261" spans="2:2" x14ac:dyDescent="0.45">
      <c r="B261" s="1"/>
    </row>
    <row r="262" spans="2:2" x14ac:dyDescent="0.45">
      <c r="B262" s="1"/>
    </row>
    <row r="263" spans="2:2" x14ac:dyDescent="0.45">
      <c r="B263" s="1"/>
    </row>
    <row r="264" spans="2:2" x14ac:dyDescent="0.45">
      <c r="B264" s="1"/>
    </row>
    <row r="265" spans="2:2" x14ac:dyDescent="0.45">
      <c r="B265" s="1"/>
    </row>
    <row r="266" spans="2:2" x14ac:dyDescent="0.45">
      <c r="B266" s="1"/>
    </row>
    <row r="267" spans="2:2" x14ac:dyDescent="0.45">
      <c r="B267" s="1"/>
    </row>
    <row r="268" spans="2:2" x14ac:dyDescent="0.45">
      <c r="B268" s="1"/>
    </row>
    <row r="269" spans="2:2" x14ac:dyDescent="0.45">
      <c r="B269" s="1"/>
    </row>
    <row r="270" spans="2:2" x14ac:dyDescent="0.45">
      <c r="B270" s="1"/>
    </row>
    <row r="271" spans="2:2" x14ac:dyDescent="0.45">
      <c r="B271" s="1"/>
    </row>
    <row r="272" spans="2:2" x14ac:dyDescent="0.45">
      <c r="B272" s="1"/>
    </row>
    <row r="273" spans="2:2" x14ac:dyDescent="0.45">
      <c r="B273" s="1"/>
    </row>
    <row r="274" spans="2:2" x14ac:dyDescent="0.45">
      <c r="B274" s="1"/>
    </row>
    <row r="275" spans="2:2" x14ac:dyDescent="0.45">
      <c r="B275" s="1"/>
    </row>
    <row r="276" spans="2:2" x14ac:dyDescent="0.45">
      <c r="B276" s="1"/>
    </row>
    <row r="277" spans="2:2" x14ac:dyDescent="0.45">
      <c r="B277" s="1"/>
    </row>
    <row r="278" spans="2:2" x14ac:dyDescent="0.45">
      <c r="B278" s="1"/>
    </row>
    <row r="279" spans="2:2" x14ac:dyDescent="0.45">
      <c r="B279" s="1"/>
    </row>
    <row r="280" spans="2:2" x14ac:dyDescent="0.45">
      <c r="B280" s="1"/>
    </row>
    <row r="281" spans="2:2" x14ac:dyDescent="0.45">
      <c r="B281" s="1"/>
    </row>
    <row r="282" spans="2:2" x14ac:dyDescent="0.45">
      <c r="B282" s="1"/>
    </row>
    <row r="283" spans="2:2" x14ac:dyDescent="0.45">
      <c r="B283" s="1"/>
    </row>
    <row r="284" spans="2:2" x14ac:dyDescent="0.45">
      <c r="B284" s="1"/>
    </row>
    <row r="285" spans="2:2" x14ac:dyDescent="0.45">
      <c r="B285" s="1"/>
    </row>
  </sheetData>
  <mergeCells count="8">
    <mergeCell ref="C105:E105"/>
    <mergeCell ref="G105:I105"/>
    <mergeCell ref="C36:E36"/>
    <mergeCell ref="G36:I36"/>
    <mergeCell ref="C60:E60"/>
    <mergeCell ref="G60:I60"/>
    <mergeCell ref="C84:E84"/>
    <mergeCell ref="G84:I8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0"/>
  <sheetViews>
    <sheetView tabSelected="1" zoomScale="70" zoomScaleNormal="70" workbookViewId="0">
      <selection activeCell="B2" sqref="B2"/>
    </sheetView>
  </sheetViews>
  <sheetFormatPr defaultColWidth="8.73046875" defaultRowHeight="14.25" x14ac:dyDescent="0.45"/>
  <cols>
    <col min="1" max="1" width="14.06640625" customWidth="1"/>
    <col min="2" max="2" width="17.46484375" bestFit="1" customWidth="1"/>
    <col min="3" max="5" width="19.06640625" customWidth="1"/>
    <col min="6" max="6" width="20.265625" bestFit="1" customWidth="1"/>
  </cols>
  <sheetData>
    <row r="1" spans="1:8" ht="23.25" x14ac:dyDescent="0.7">
      <c r="A1" s="50" t="s">
        <v>25</v>
      </c>
      <c r="B1" s="51"/>
      <c r="C1" s="51"/>
    </row>
    <row r="2" spans="1:8" ht="23.25" x14ac:dyDescent="0.7">
      <c r="A2" s="11" t="s">
        <v>34</v>
      </c>
      <c r="B2" s="11"/>
      <c r="C2" s="51"/>
    </row>
    <row r="5" spans="1:8" x14ac:dyDescent="0.45">
      <c r="A5" t="s">
        <v>18</v>
      </c>
      <c r="B5" s="49">
        <v>43630</v>
      </c>
      <c r="D5" s="31"/>
      <c r="E5" s="31"/>
      <c r="F5" s="31"/>
    </row>
    <row r="6" spans="1:8" x14ac:dyDescent="0.45">
      <c r="A6" t="s">
        <v>19</v>
      </c>
      <c r="B6" s="44">
        <v>43658</v>
      </c>
      <c r="D6" s="31"/>
      <c r="E6" s="31"/>
      <c r="F6" s="31"/>
    </row>
    <row r="7" spans="1:8" x14ac:dyDescent="0.45">
      <c r="B7" s="31"/>
      <c r="C7" s="31"/>
      <c r="D7" s="31"/>
      <c r="E7" s="31"/>
      <c r="F7" s="31"/>
      <c r="G7" s="17"/>
      <c r="H7" s="17"/>
    </row>
    <row r="8" spans="1:8" x14ac:dyDescent="0.45">
      <c r="B8" s="31"/>
      <c r="C8" s="31"/>
      <c r="D8" s="31"/>
      <c r="E8" s="31"/>
      <c r="F8" s="31"/>
      <c r="G8" s="17"/>
      <c r="H8" s="17"/>
    </row>
    <row r="9" spans="1:8" x14ac:dyDescent="0.45">
      <c r="B9" s="31"/>
      <c r="C9" s="31"/>
      <c r="D9" s="31"/>
      <c r="E9" s="31"/>
      <c r="F9" s="31"/>
      <c r="G9" s="17"/>
      <c r="H9" s="17"/>
    </row>
    <row r="10" spans="1:8" x14ac:dyDescent="0.45">
      <c r="B10" s="48"/>
      <c r="C10" s="45" t="s">
        <v>4</v>
      </c>
      <c r="D10" s="46" t="s">
        <v>26</v>
      </c>
      <c r="E10" s="47" t="s">
        <v>16</v>
      </c>
      <c r="F10" s="52" t="s">
        <v>31</v>
      </c>
      <c r="G10" s="17"/>
      <c r="H10" s="17"/>
    </row>
    <row r="11" spans="1:8" x14ac:dyDescent="0.45">
      <c r="B11" s="48"/>
      <c r="C11" s="45" t="s">
        <v>12</v>
      </c>
      <c r="D11" s="46" t="s">
        <v>12</v>
      </c>
      <c r="E11" s="47" t="s">
        <v>12</v>
      </c>
      <c r="F11" s="52" t="s">
        <v>12</v>
      </c>
      <c r="G11" s="18"/>
      <c r="H11" s="17"/>
    </row>
    <row r="12" spans="1:8" x14ac:dyDescent="0.45">
      <c r="B12" s="33" t="s">
        <v>24</v>
      </c>
      <c r="C12" s="34">
        <f>'Cracking day'!H80</f>
        <v>6.1042549974478506</v>
      </c>
      <c r="D12" s="34">
        <f>'Cracking day'!H56</f>
        <v>3.5723457663101894</v>
      </c>
      <c r="E12" s="34">
        <f>'Cracking day'!H125</f>
        <v>7.3167986425629925</v>
      </c>
      <c r="F12" s="53" t="e">
        <f>'Cracking day'!#REF!</f>
        <v>#REF!</v>
      </c>
      <c r="G12" s="17"/>
      <c r="H12" s="17"/>
    </row>
    <row r="13" spans="1:8" x14ac:dyDescent="0.45">
      <c r="B13" s="33" t="s">
        <v>23</v>
      </c>
      <c r="C13" s="34">
        <f>'28d healing'!H80</f>
        <v>5.244452988959897</v>
      </c>
      <c r="D13" s="34">
        <f>'28d healing'!H56</f>
        <v>3.5358520903607169</v>
      </c>
      <c r="E13" s="34">
        <f>'28d healing'!H125</f>
        <v>7.3300940772682024</v>
      </c>
      <c r="F13" s="53" t="e">
        <f>'28d healing'!#REF!</f>
        <v>#REF!</v>
      </c>
      <c r="G13" s="17"/>
      <c r="H13" s="17"/>
    </row>
    <row r="14" spans="1:8" x14ac:dyDescent="0.45">
      <c r="B14" s="33" t="s">
        <v>21</v>
      </c>
      <c r="C14" s="34">
        <f>'3m healing'!H80</f>
        <v>4.9592888376964295</v>
      </c>
      <c r="D14" s="34">
        <f>'3m healing'!H56</f>
        <v>5.0547408896145223</v>
      </c>
      <c r="E14" s="34">
        <f>'3m healing'!H125</f>
        <v>9.2508717752319036</v>
      </c>
      <c r="F14" s="53" t="e">
        <f>'3m healing'!#REF!</f>
        <v>#REF!</v>
      </c>
      <c r="G14" s="17"/>
      <c r="H14" s="17"/>
    </row>
    <row r="15" spans="1:8" x14ac:dyDescent="0.45">
      <c r="B15" s="33" t="s">
        <v>22</v>
      </c>
      <c r="C15" s="34">
        <f>'6m healing'!H80</f>
        <v>7.8944623573410775</v>
      </c>
      <c r="D15" s="34">
        <f>'6m healing'!H56</f>
        <v>5.033284808779908</v>
      </c>
      <c r="E15" s="34">
        <f>'6m healing'!H125</f>
        <v>12.540299860280541</v>
      </c>
      <c r="F15" s="53" t="e">
        <f>'6m healing'!#REF!</f>
        <v>#REF!</v>
      </c>
      <c r="G15" s="17"/>
      <c r="H15" s="17"/>
    </row>
    <row r="16" spans="1:8" x14ac:dyDescent="0.45">
      <c r="G16" s="17"/>
      <c r="H16" s="17"/>
    </row>
    <row r="17" spans="7:8" x14ac:dyDescent="0.45">
      <c r="G17" s="17"/>
      <c r="H17" s="17"/>
    </row>
    <row r="18" spans="7:8" x14ac:dyDescent="0.45">
      <c r="G18" s="17"/>
      <c r="H18" s="17"/>
    </row>
    <row r="19" spans="7:8" x14ac:dyDescent="0.45">
      <c r="G19" s="17"/>
      <c r="H19" s="17"/>
    </row>
    <row r="20" spans="7:8" x14ac:dyDescent="0.45">
      <c r="G20" s="17"/>
      <c r="H20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Cracking day</vt:lpstr>
      <vt:lpstr>28d healing</vt:lpstr>
      <vt:lpstr>3m healing</vt:lpstr>
      <vt:lpstr>6m healing</vt:lpstr>
      <vt:lpstr>SUMMARY RESULTS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Chrysoula Litina</dc:creator>
  <cp:lastModifiedBy>Chrysoula Litina</cp:lastModifiedBy>
  <dcterms:created xsi:type="dcterms:W3CDTF">2019-05-01T17:34:22Z</dcterms:created>
  <dcterms:modified xsi:type="dcterms:W3CDTF">2021-02-18T15:57:12Z</dcterms:modified>
</cp:coreProperties>
</file>